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drawings/drawing5.xml" ContentType="application/vnd.openxmlformats-officedocument.drawing+xml"/>
  <Override PartName="/xl/ctrlProps/ctrlProp11.xml" ContentType="application/vnd.ms-excel.controlproperties+xml"/>
  <Override PartName="/xl/drawings/drawing6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9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dodhia\Downloads\"/>
    </mc:Choice>
  </mc:AlternateContent>
  <xr:revisionPtr revIDLastSave="0" documentId="8_{6FC4D4F9-E64D-4E2B-A549-48D8525936AD}" xr6:coauthVersionLast="47" xr6:coauthVersionMax="47" xr10:uidLastSave="{00000000-0000-0000-0000-000000000000}"/>
  <bookViews>
    <workbookView xWindow="-108" yWindow="-108" windowWidth="23256" windowHeight="12576" tabRatio="534" firstSheet="6" activeTab="6" xr2:uid="{00000000-000D-0000-FFFF-FFFF00000000}"/>
  </bookViews>
  <sheets>
    <sheet name="Time to complete calculator" sheetId="2" state="hidden" r:id="rId1"/>
    <sheet name="LTFT Calculator Multi posts" sheetId="16" state="hidden" r:id="rId2"/>
    <sheet name="Calculate End Date" sheetId="5" state="hidden" r:id="rId3"/>
    <sheet name="End date table" sheetId="10" state="hidden" r:id="rId4"/>
    <sheet name="eP Information extractor CHROME" sheetId="6" state="hidden" r:id="rId5"/>
    <sheet name="eP Information extractor FOR IE" sheetId="14" state="hidden" r:id="rId6"/>
    <sheet name="Completion Date Calculator" sheetId="13" r:id="rId7"/>
    <sheet name="Completion Date Calc User guide" sheetId="17" r:id="rId8"/>
    <sheet name="LTFT Calculator 1" sheetId="1" r:id="rId9"/>
    <sheet name="LTFT Calculator 2" sheetId="3" r:id="rId10"/>
    <sheet name="eP Information extractor 2" sheetId="9" state="hidden" r:id="rId11"/>
    <sheet name="Sheet1" sheetId="4" state="hidden" r:id="rId12"/>
    <sheet name="eP Information extractor Test" sheetId="8" state="hidden" r:id="rId13"/>
    <sheet name="test for old calculator" sheetId="11" state="hidden" r:id="rId14"/>
  </sheets>
  <definedNames>
    <definedName name="GPTrainingTime" localSheetId="6">'Completion Date Calculator'!$I$39</definedName>
    <definedName name="GPTrainingTime">#REF!</definedName>
    <definedName name="HospitalSickLeaveDays" localSheetId="6">'Completion Date Calculator'!$F$51</definedName>
    <definedName name="HospitalSickLeaveDays">#REF!</definedName>
    <definedName name="HospitalTrainingTime" localSheetId="6">'Completion Date Calculator'!$J$39</definedName>
    <definedName name="HospitalTrainingTime">#REF!</definedName>
    <definedName name="MonthsToComplete" localSheetId="6">'Completion Date Calculator'!$F$75</definedName>
    <definedName name="MonthsToComplete">#REF!</definedName>
    <definedName name="StartDate" localSheetId="6">'Completion Date Calculator'!$F$77</definedName>
    <definedName name="StartDate">#REF!</definedName>
    <definedName name="TotalSickLeaveDays" localSheetId="6">'Completion Date Calculator'!$E$51</definedName>
    <definedName name="TotalSickLeaveDays">#REF!</definedName>
    <definedName name="TotalSickLeavePlusAllowance" localSheetId="6">'Completion Date Calculator'!$F$51</definedName>
    <definedName name="TotalSickLeavePlusAllowance">#REF!</definedName>
    <definedName name="TotalTrainingTime" localSheetId="6">'Completion Date Calculator'!$K$39</definedName>
    <definedName name="TotalTrainingTime">#REF!</definedName>
    <definedName name="Use_Allowance?" comment="Yes" localSheetId="6">'Completion Date Calculator'!$G$45</definedName>
    <definedName name="Use_Allowance?" comment="Yes">#REF!</definedName>
    <definedName name="WTE" localSheetId="6">'Completion Date Calculator'!$F$78</definedName>
    <definedName name="W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6" i="16" l="1"/>
  <c r="E6" i="16" s="1"/>
  <c r="A5" i="16"/>
  <c r="E5" i="16" s="1"/>
  <c r="F5" i="16" s="1"/>
  <c r="A4" i="16"/>
  <c r="C4" i="16" s="1"/>
  <c r="E3" i="16"/>
  <c r="F3" i="16" s="1"/>
  <c r="D3" i="16"/>
  <c r="C3" i="16"/>
  <c r="E4" i="16" l="1"/>
  <c r="D6" i="16"/>
  <c r="C6" i="16"/>
  <c r="D5" i="16"/>
  <c r="C5" i="16"/>
  <c r="F6" i="16"/>
  <c r="G6" i="16" s="1"/>
  <c r="G5" i="16"/>
  <c r="I5" i="16" s="1"/>
  <c r="J5" i="16" s="1"/>
  <c r="D4" i="16"/>
  <c r="F4" i="16"/>
  <c r="G4" i="16" s="1"/>
  <c r="G3" i="1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I6" i="16" l="1"/>
  <c r="J6" i="16" s="1"/>
  <c r="I4" i="16"/>
  <c r="J4" i="16" s="1"/>
  <c r="I3" i="16"/>
  <c r="J3" i="16" s="1"/>
  <c r="E3" i="3"/>
  <c r="D3" i="3"/>
  <c r="K3" i="14" l="1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2" i="14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2" i="6"/>
  <c r="E2" i="14" l="1"/>
  <c r="G2" i="14" s="1"/>
  <c r="J2" i="14" s="1"/>
  <c r="E3" i="14"/>
  <c r="G3" i="14" s="1"/>
  <c r="J3" i="14" s="1"/>
  <c r="E4" i="14"/>
  <c r="G4" i="14" s="1"/>
  <c r="J4" i="14" s="1"/>
  <c r="E5" i="14"/>
  <c r="F5" i="14" s="1"/>
  <c r="I5" i="14" s="1"/>
  <c r="E6" i="14"/>
  <c r="F6" i="14" s="1"/>
  <c r="I6" i="14" s="1"/>
  <c r="E7" i="14"/>
  <c r="G7" i="14" s="1"/>
  <c r="J7" i="14" s="1"/>
  <c r="E8" i="14"/>
  <c r="G8" i="14" s="1"/>
  <c r="J8" i="14" s="1"/>
  <c r="E9" i="14"/>
  <c r="F9" i="14" s="1"/>
  <c r="I9" i="14" s="1"/>
  <c r="O8" i="14" s="1"/>
  <c r="E10" i="14"/>
  <c r="F10" i="14" s="1"/>
  <c r="I10" i="14" s="1"/>
  <c r="E11" i="14"/>
  <c r="G11" i="14" s="1"/>
  <c r="J11" i="14" s="1"/>
  <c r="E12" i="14"/>
  <c r="G12" i="14" s="1"/>
  <c r="J12" i="14" s="1"/>
  <c r="E13" i="14"/>
  <c r="F13" i="14" s="1"/>
  <c r="I13" i="14" s="1"/>
  <c r="O12" i="14" s="1"/>
  <c r="E14" i="14"/>
  <c r="F14" i="14" s="1"/>
  <c r="I14" i="14" s="1"/>
  <c r="E15" i="14"/>
  <c r="G15" i="14" s="1"/>
  <c r="J15" i="14" s="1"/>
  <c r="E16" i="14"/>
  <c r="G16" i="14" s="1"/>
  <c r="J16" i="14" s="1"/>
  <c r="E17" i="14"/>
  <c r="F17" i="14" s="1"/>
  <c r="I17" i="14" s="1"/>
  <c r="O16" i="14" s="1"/>
  <c r="E18" i="14"/>
  <c r="F18" i="14" s="1"/>
  <c r="I18" i="14" s="1"/>
  <c r="O17" i="14" s="1"/>
  <c r="E19" i="14"/>
  <c r="G19" i="14" s="1"/>
  <c r="J19" i="14" s="1"/>
  <c r="E20" i="14"/>
  <c r="G20" i="14" s="1"/>
  <c r="J20" i="14" s="1"/>
  <c r="E21" i="14"/>
  <c r="F21" i="14" s="1"/>
  <c r="I21" i="14" s="1"/>
  <c r="O20" i="14" s="1"/>
  <c r="E22" i="14"/>
  <c r="F22" i="14" s="1"/>
  <c r="I22" i="14" s="1"/>
  <c r="O21" i="14" s="1"/>
  <c r="E23" i="14"/>
  <c r="G23" i="14" s="1"/>
  <c r="J23" i="14" s="1"/>
  <c r="E24" i="14"/>
  <c r="G24" i="14" s="1"/>
  <c r="J24" i="14" s="1"/>
  <c r="E25" i="14"/>
  <c r="F25" i="14" s="1"/>
  <c r="I25" i="14" s="1"/>
  <c r="O24" i="14" s="1"/>
  <c r="E26" i="14"/>
  <c r="F26" i="14" s="1"/>
  <c r="I26" i="14" s="1"/>
  <c r="O25" i="14" s="1"/>
  <c r="E27" i="14"/>
  <c r="G27" i="14" s="1"/>
  <c r="J27" i="14" s="1"/>
  <c r="E28" i="14"/>
  <c r="G28" i="14" s="1"/>
  <c r="J28" i="14" s="1"/>
  <c r="E29" i="14"/>
  <c r="F29" i="14" s="1"/>
  <c r="I29" i="14" s="1"/>
  <c r="O28" i="14" s="1"/>
  <c r="E30" i="14"/>
  <c r="F30" i="14" s="1"/>
  <c r="I30" i="14" s="1"/>
  <c r="O29" i="14" s="1"/>
  <c r="E31" i="14"/>
  <c r="G31" i="14" s="1"/>
  <c r="J31" i="14" s="1"/>
  <c r="E32" i="14"/>
  <c r="G32" i="14" s="1"/>
  <c r="J32" i="14" s="1"/>
  <c r="E33" i="14"/>
  <c r="F33" i="14" s="1"/>
  <c r="I33" i="14" s="1"/>
  <c r="O32" i="14" s="1"/>
  <c r="E34" i="14"/>
  <c r="F34" i="14" s="1"/>
  <c r="I34" i="14" s="1"/>
  <c r="O33" i="14" s="1"/>
  <c r="E35" i="14"/>
  <c r="G35" i="14" s="1"/>
  <c r="J35" i="14" s="1"/>
  <c r="E36" i="14"/>
  <c r="G36" i="14" s="1"/>
  <c r="J36" i="14" s="1"/>
  <c r="E37" i="14"/>
  <c r="F37" i="14" s="1"/>
  <c r="I37" i="14" s="1"/>
  <c r="O36" i="14" s="1"/>
  <c r="E38" i="14"/>
  <c r="F38" i="14" s="1"/>
  <c r="I38" i="14" s="1"/>
  <c r="O37" i="14" s="1"/>
  <c r="E39" i="14"/>
  <c r="G39" i="14" s="1"/>
  <c r="J39" i="14" s="1"/>
  <c r="E40" i="14"/>
  <c r="G40" i="14" s="1"/>
  <c r="J40" i="14" s="1"/>
  <c r="E41" i="14"/>
  <c r="F41" i="14" s="1"/>
  <c r="I41" i="14" s="1"/>
  <c r="O40" i="14" s="1"/>
  <c r="E42" i="14"/>
  <c r="F42" i="14" s="1"/>
  <c r="I42" i="14" s="1"/>
  <c r="O41" i="14" s="1"/>
  <c r="E43" i="14"/>
  <c r="G43" i="14" s="1"/>
  <c r="J43" i="14" s="1"/>
  <c r="E44" i="14"/>
  <c r="G44" i="14" s="1"/>
  <c r="J44" i="14" s="1"/>
  <c r="E45" i="14"/>
  <c r="F45" i="14" s="1"/>
  <c r="I45" i="14" s="1"/>
  <c r="O44" i="14" s="1"/>
  <c r="E46" i="14"/>
  <c r="F46" i="14" s="1"/>
  <c r="I46" i="14" s="1"/>
  <c r="O45" i="14" s="1"/>
  <c r="E47" i="14"/>
  <c r="G47" i="14" s="1"/>
  <c r="J47" i="14" s="1"/>
  <c r="E48" i="14"/>
  <c r="G48" i="14" s="1"/>
  <c r="J48" i="14" s="1"/>
  <c r="E49" i="14"/>
  <c r="F49" i="14" s="1"/>
  <c r="I49" i="14" s="1"/>
  <c r="O48" i="14" s="1"/>
  <c r="E50" i="14"/>
  <c r="F50" i="14" s="1"/>
  <c r="I50" i="14" s="1"/>
  <c r="O49" i="14" s="1"/>
  <c r="E51" i="14"/>
  <c r="G51" i="14" s="1"/>
  <c r="J51" i="14" s="1"/>
  <c r="E52" i="14"/>
  <c r="G52" i="14" s="1"/>
  <c r="J52" i="14" s="1"/>
  <c r="E53" i="14"/>
  <c r="F53" i="14" s="1"/>
  <c r="I53" i="14" s="1"/>
  <c r="O52" i="14" s="1"/>
  <c r="E54" i="14"/>
  <c r="F54" i="14" s="1"/>
  <c r="I54" i="14" s="1"/>
  <c r="O53" i="14" s="1"/>
  <c r="E55" i="14"/>
  <c r="G55" i="14" s="1"/>
  <c r="J55" i="14" s="1"/>
  <c r="E56" i="14"/>
  <c r="G56" i="14" s="1"/>
  <c r="J56" i="14" s="1"/>
  <c r="E57" i="14"/>
  <c r="F57" i="14" s="1"/>
  <c r="I57" i="14" s="1"/>
  <c r="O56" i="14" s="1"/>
  <c r="E58" i="14"/>
  <c r="F58" i="14" s="1"/>
  <c r="I58" i="14" s="1"/>
  <c r="O57" i="14" s="1"/>
  <c r="E59" i="14"/>
  <c r="G59" i="14" s="1"/>
  <c r="J59" i="14" s="1"/>
  <c r="E60" i="14"/>
  <c r="F60" i="14" s="1"/>
  <c r="I60" i="14" s="1"/>
  <c r="O59" i="14" s="1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O60" i="14"/>
  <c r="M60" i="14"/>
  <c r="H60" i="14"/>
  <c r="M59" i="14"/>
  <c r="H59" i="14"/>
  <c r="M58" i="14"/>
  <c r="H58" i="14"/>
  <c r="M57" i="14"/>
  <c r="H57" i="14"/>
  <c r="M56" i="14"/>
  <c r="H56" i="14"/>
  <c r="M55" i="14"/>
  <c r="H55" i="14"/>
  <c r="M54" i="14"/>
  <c r="H54" i="14"/>
  <c r="M53" i="14"/>
  <c r="H53" i="14"/>
  <c r="M52" i="14"/>
  <c r="H52" i="14"/>
  <c r="M51" i="14"/>
  <c r="H51" i="14"/>
  <c r="M50" i="14"/>
  <c r="H50" i="14"/>
  <c r="M49" i="14"/>
  <c r="H49" i="14"/>
  <c r="M48" i="14"/>
  <c r="H48" i="14"/>
  <c r="M47" i="14"/>
  <c r="H47" i="14"/>
  <c r="M46" i="14"/>
  <c r="H46" i="14"/>
  <c r="M45" i="14"/>
  <c r="H45" i="14"/>
  <c r="M44" i="14"/>
  <c r="H44" i="14"/>
  <c r="M43" i="14"/>
  <c r="H43" i="14"/>
  <c r="M42" i="14"/>
  <c r="H42" i="14"/>
  <c r="M41" i="14"/>
  <c r="H41" i="14"/>
  <c r="M40" i="14"/>
  <c r="H40" i="14"/>
  <c r="M39" i="14"/>
  <c r="H39" i="14"/>
  <c r="M38" i="14"/>
  <c r="H38" i="14"/>
  <c r="M37" i="14"/>
  <c r="H37" i="14"/>
  <c r="M36" i="14"/>
  <c r="H36" i="14"/>
  <c r="M35" i="14"/>
  <c r="H35" i="14"/>
  <c r="M34" i="14"/>
  <c r="H34" i="14"/>
  <c r="M33" i="14"/>
  <c r="H33" i="14"/>
  <c r="M32" i="14"/>
  <c r="H32" i="14"/>
  <c r="M31" i="14"/>
  <c r="H31" i="14"/>
  <c r="M30" i="14"/>
  <c r="H30" i="14"/>
  <c r="M29" i="14"/>
  <c r="H29" i="14"/>
  <c r="M28" i="14"/>
  <c r="H28" i="14"/>
  <c r="M27" i="14"/>
  <c r="H27" i="14"/>
  <c r="M26" i="14"/>
  <c r="H26" i="14"/>
  <c r="M25" i="14"/>
  <c r="H25" i="14"/>
  <c r="M24" i="14"/>
  <c r="H24" i="14"/>
  <c r="M23" i="14"/>
  <c r="H23" i="14"/>
  <c r="M22" i="14"/>
  <c r="H22" i="14"/>
  <c r="M21" i="14"/>
  <c r="H21" i="14"/>
  <c r="M20" i="14"/>
  <c r="H20" i="14"/>
  <c r="M19" i="14"/>
  <c r="H19" i="14"/>
  <c r="M18" i="14"/>
  <c r="H18" i="14"/>
  <c r="M17" i="14"/>
  <c r="H17" i="14"/>
  <c r="M16" i="14"/>
  <c r="H16" i="14"/>
  <c r="M15" i="14"/>
  <c r="H15" i="14"/>
  <c r="M14" i="14"/>
  <c r="H14" i="14"/>
  <c r="M13" i="14"/>
  <c r="H13" i="14"/>
  <c r="M12" i="14"/>
  <c r="H12" i="14"/>
  <c r="M11" i="14"/>
  <c r="H11" i="14"/>
  <c r="M10" i="14"/>
  <c r="H10" i="14"/>
  <c r="M9" i="14"/>
  <c r="H9" i="14"/>
  <c r="M8" i="14"/>
  <c r="H8" i="14"/>
  <c r="M7" i="14"/>
  <c r="H7" i="14"/>
  <c r="M6" i="14"/>
  <c r="H6" i="14"/>
  <c r="M5" i="14"/>
  <c r="H5" i="14"/>
  <c r="M4" i="14"/>
  <c r="H4" i="14"/>
  <c r="M3" i="14"/>
  <c r="H3" i="14"/>
  <c r="M2" i="14"/>
  <c r="H2" i="14"/>
  <c r="O4" i="14" l="1"/>
  <c r="F2" i="14"/>
  <c r="Q2" i="14" s="1"/>
  <c r="I2" i="14" s="1"/>
  <c r="F56" i="14"/>
  <c r="I56" i="14" s="1"/>
  <c r="O55" i="14" s="1"/>
  <c r="F52" i="14"/>
  <c r="I52" i="14" s="1"/>
  <c r="O51" i="14" s="1"/>
  <c r="F48" i="14"/>
  <c r="I48" i="14" s="1"/>
  <c r="O47" i="14" s="1"/>
  <c r="F44" i="14"/>
  <c r="I44" i="14" s="1"/>
  <c r="O43" i="14" s="1"/>
  <c r="F40" i="14"/>
  <c r="I40" i="14" s="1"/>
  <c r="O39" i="14" s="1"/>
  <c r="F36" i="14"/>
  <c r="I36" i="14" s="1"/>
  <c r="O35" i="14" s="1"/>
  <c r="F32" i="14"/>
  <c r="I32" i="14" s="1"/>
  <c r="O31" i="14" s="1"/>
  <c r="F28" i="14"/>
  <c r="I28" i="14" s="1"/>
  <c r="O27" i="14" s="1"/>
  <c r="F24" i="14"/>
  <c r="I24" i="14" s="1"/>
  <c r="O23" i="14" s="1"/>
  <c r="F20" i="14"/>
  <c r="I20" i="14" s="1"/>
  <c r="O19" i="14" s="1"/>
  <c r="F16" i="14"/>
  <c r="I16" i="14" s="1"/>
  <c r="O15" i="14" s="1"/>
  <c r="F12" i="14"/>
  <c r="I12" i="14" s="1"/>
  <c r="O11" i="14" s="1"/>
  <c r="F8" i="14"/>
  <c r="I8" i="14" s="1"/>
  <c r="O7" i="14" s="1"/>
  <c r="F3" i="14"/>
  <c r="I3" i="14" s="1"/>
  <c r="O2" i="14" s="1"/>
  <c r="G58" i="14"/>
  <c r="J58" i="14" s="1"/>
  <c r="G54" i="14"/>
  <c r="J54" i="14" s="1"/>
  <c r="G50" i="14"/>
  <c r="J50" i="14" s="1"/>
  <c r="G46" i="14"/>
  <c r="J46" i="14" s="1"/>
  <c r="G42" i="14"/>
  <c r="J42" i="14" s="1"/>
  <c r="G38" i="14"/>
  <c r="J38" i="14" s="1"/>
  <c r="G34" i="14"/>
  <c r="J34" i="14" s="1"/>
  <c r="G30" i="14"/>
  <c r="J30" i="14" s="1"/>
  <c r="G26" i="14"/>
  <c r="J26" i="14" s="1"/>
  <c r="G22" i="14"/>
  <c r="J22" i="14" s="1"/>
  <c r="G18" i="14"/>
  <c r="J18" i="14" s="1"/>
  <c r="G14" i="14"/>
  <c r="J14" i="14" s="1"/>
  <c r="G10" i="14"/>
  <c r="J10" i="14" s="1"/>
  <c r="G6" i="14"/>
  <c r="J6" i="14" s="1"/>
  <c r="F59" i="14"/>
  <c r="I59" i="14" s="1"/>
  <c r="O58" i="14" s="1"/>
  <c r="F55" i="14"/>
  <c r="I55" i="14" s="1"/>
  <c r="O54" i="14" s="1"/>
  <c r="F51" i="14"/>
  <c r="I51" i="14" s="1"/>
  <c r="O50" i="14" s="1"/>
  <c r="F47" i="14"/>
  <c r="I47" i="14" s="1"/>
  <c r="O46" i="14" s="1"/>
  <c r="F43" i="14"/>
  <c r="I43" i="14" s="1"/>
  <c r="O42" i="14" s="1"/>
  <c r="F39" i="14"/>
  <c r="I39" i="14" s="1"/>
  <c r="O38" i="14" s="1"/>
  <c r="F35" i="14"/>
  <c r="I35" i="14" s="1"/>
  <c r="O34" i="14" s="1"/>
  <c r="F31" i="14"/>
  <c r="I31" i="14" s="1"/>
  <c r="O30" i="14" s="1"/>
  <c r="F27" i="14"/>
  <c r="I27" i="14" s="1"/>
  <c r="O26" i="14" s="1"/>
  <c r="F23" i="14"/>
  <c r="I23" i="14" s="1"/>
  <c r="O22" i="14" s="1"/>
  <c r="F19" i="14"/>
  <c r="I19" i="14" s="1"/>
  <c r="O18" i="14" s="1"/>
  <c r="F15" i="14"/>
  <c r="I15" i="14" s="1"/>
  <c r="O14" i="14" s="1"/>
  <c r="F11" i="14"/>
  <c r="I11" i="14" s="1"/>
  <c r="F7" i="14"/>
  <c r="I7" i="14" s="1"/>
  <c r="G57" i="14"/>
  <c r="J57" i="14" s="1"/>
  <c r="G53" i="14"/>
  <c r="J53" i="14" s="1"/>
  <c r="G49" i="14"/>
  <c r="J49" i="14" s="1"/>
  <c r="G45" i="14"/>
  <c r="J45" i="14" s="1"/>
  <c r="G41" i="14"/>
  <c r="J41" i="14" s="1"/>
  <c r="G37" i="14"/>
  <c r="J37" i="14" s="1"/>
  <c r="G33" i="14"/>
  <c r="J33" i="14" s="1"/>
  <c r="G29" i="14"/>
  <c r="J29" i="14" s="1"/>
  <c r="G25" i="14"/>
  <c r="J25" i="14" s="1"/>
  <c r="G21" i="14"/>
  <c r="J21" i="14" s="1"/>
  <c r="G17" i="14"/>
  <c r="J17" i="14" s="1"/>
  <c r="G13" i="14"/>
  <c r="J13" i="14" s="1"/>
  <c r="O13" i="14" s="1"/>
  <c r="G9" i="14"/>
  <c r="J9" i="14" s="1"/>
  <c r="O9" i="14" s="1"/>
  <c r="G5" i="14"/>
  <c r="J5" i="14" s="1"/>
  <c r="O5" i="14" s="1"/>
  <c r="G60" i="14"/>
  <c r="J60" i="14" s="1"/>
  <c r="F4" i="14"/>
  <c r="I4" i="14" s="1"/>
  <c r="O3" i="14" s="1"/>
  <c r="L60" i="6"/>
  <c r="O10" i="14" l="1"/>
  <c r="O6" i="14"/>
  <c r="H3" i="5" l="1"/>
  <c r="Q50" i="13"/>
  <c r="P50" i="13"/>
  <c r="O50" i="13"/>
  <c r="Q49" i="13"/>
  <c r="P49" i="13"/>
  <c r="O49" i="13"/>
  <c r="P48" i="13"/>
  <c r="O48" i="13"/>
  <c r="P46" i="13"/>
  <c r="T37" i="13"/>
  <c r="R37" i="13"/>
  <c r="S37" i="13" s="1"/>
  <c r="P37" i="13"/>
  <c r="N37" i="13"/>
  <c r="M37" i="13"/>
  <c r="L37" i="13"/>
  <c r="T36" i="13"/>
  <c r="R36" i="13"/>
  <c r="S36" i="13" s="1"/>
  <c r="Q36" i="13"/>
  <c r="O36" i="13" s="1"/>
  <c r="P36" i="13"/>
  <c r="N36" i="13"/>
  <c r="M36" i="13"/>
  <c r="L36" i="13"/>
  <c r="T35" i="13"/>
  <c r="R35" i="13"/>
  <c r="S35" i="13" s="1"/>
  <c r="N35" i="13"/>
  <c r="M35" i="13"/>
  <c r="L35" i="13"/>
  <c r="T34" i="13"/>
  <c r="R34" i="13"/>
  <c r="S34" i="13" s="1"/>
  <c r="N34" i="13"/>
  <c r="M34" i="13"/>
  <c r="L34" i="13"/>
  <c r="T33" i="13"/>
  <c r="R33" i="13"/>
  <c r="S33" i="13" s="1"/>
  <c r="N33" i="13"/>
  <c r="M33" i="13"/>
  <c r="L33" i="13"/>
  <c r="R32" i="13"/>
  <c r="S32" i="13" s="1"/>
  <c r="N32" i="13"/>
  <c r="M32" i="13"/>
  <c r="L32" i="13"/>
  <c r="T31" i="13"/>
  <c r="R31" i="13"/>
  <c r="S31" i="13" s="1"/>
  <c r="P31" i="13"/>
  <c r="N31" i="13"/>
  <c r="M31" i="13"/>
  <c r="L31" i="13"/>
  <c r="R30" i="13"/>
  <c r="S30" i="13" s="1"/>
  <c r="N30" i="13"/>
  <c r="M30" i="13"/>
  <c r="R29" i="13"/>
  <c r="S29" i="13" s="1"/>
  <c r="N29" i="13"/>
  <c r="M29" i="13"/>
  <c r="T28" i="13"/>
  <c r="R28" i="13"/>
  <c r="S28" i="13" s="1"/>
  <c r="N28" i="13"/>
  <c r="M28" i="13"/>
  <c r="L28" i="13"/>
  <c r="R27" i="13"/>
  <c r="Q27" i="13" s="1"/>
  <c r="O27" i="13" s="1"/>
  <c r="N27" i="13"/>
  <c r="M27" i="13"/>
  <c r="R26" i="13"/>
  <c r="Q26" i="13" s="1"/>
  <c r="O26" i="13" s="1"/>
  <c r="N26" i="13"/>
  <c r="M26" i="13"/>
  <c r="R25" i="13"/>
  <c r="S25" i="13" s="1"/>
  <c r="N25" i="13"/>
  <c r="M25" i="13"/>
  <c r="R24" i="13"/>
  <c r="S24" i="13" s="1"/>
  <c r="N24" i="13"/>
  <c r="M24" i="13"/>
  <c r="R23" i="13"/>
  <c r="S23" i="13" s="1"/>
  <c r="N23" i="13"/>
  <c r="M23" i="13"/>
  <c r="R22" i="13"/>
  <c r="S22" i="13" s="1"/>
  <c r="N22" i="13"/>
  <c r="M22" i="13"/>
  <c r="R21" i="13"/>
  <c r="Q21" i="13" s="1"/>
  <c r="O21" i="13" s="1"/>
  <c r="N21" i="13"/>
  <c r="M21" i="13"/>
  <c r="R20" i="13"/>
  <c r="S20" i="13" s="1"/>
  <c r="N20" i="13"/>
  <c r="M20" i="13"/>
  <c r="R19" i="13"/>
  <c r="S19" i="13" s="1"/>
  <c r="P47" i="13" s="1"/>
  <c r="N19" i="13"/>
  <c r="M19" i="13"/>
  <c r="R18" i="13"/>
  <c r="S18" i="13" s="1"/>
  <c r="N18" i="13"/>
  <c r="M18" i="13"/>
  <c r="R17" i="13"/>
  <c r="S17" i="13" s="1"/>
  <c r="N17" i="13"/>
  <c r="M17" i="13"/>
  <c r="R16" i="13"/>
  <c r="S16" i="13" s="1"/>
  <c r="N16" i="13"/>
  <c r="M16" i="13"/>
  <c r="R15" i="13"/>
  <c r="S15" i="13" s="1"/>
  <c r="N15" i="13"/>
  <c r="M15" i="13"/>
  <c r="T14" i="13"/>
  <c r="R14" i="13"/>
  <c r="S14" i="13" s="1"/>
  <c r="N14" i="13"/>
  <c r="M14" i="13"/>
  <c r="L14" i="13"/>
  <c r="T13" i="13"/>
  <c r="R13" i="13"/>
  <c r="S13" i="13" s="1"/>
  <c r="P45" i="13" s="1"/>
  <c r="N13" i="13"/>
  <c r="M13" i="13"/>
  <c r="L13" i="13"/>
  <c r="P26" i="13" l="1"/>
  <c r="S53" i="13"/>
  <c r="K38" i="13" s="1"/>
  <c r="Q35" i="13"/>
  <c r="P35" i="13" s="1"/>
  <c r="L26" i="13"/>
  <c r="Y26" i="13" s="1"/>
  <c r="Z26" i="13" s="1"/>
  <c r="Q37" i="13"/>
  <c r="O37" i="13" s="1"/>
  <c r="O35" i="13"/>
  <c r="L17" i="13"/>
  <c r="Y17" i="13" s="1"/>
  <c r="Z17" i="13" s="1"/>
  <c r="T17" i="13"/>
  <c r="L24" i="13"/>
  <c r="Y24" i="13" s="1"/>
  <c r="Z24" i="13" s="1"/>
  <c r="Q45" i="13"/>
  <c r="Q33" i="13"/>
  <c r="L27" i="13"/>
  <c r="Y27" i="13" s="1"/>
  <c r="Z27" i="13" s="1"/>
  <c r="L29" i="13"/>
  <c r="Y29" i="13" s="1"/>
  <c r="Z29" i="13" s="1"/>
  <c r="L22" i="13"/>
  <c r="Y22" i="13" s="1"/>
  <c r="Z22" i="13" s="1"/>
  <c r="L30" i="13"/>
  <c r="Y30" i="13" s="1"/>
  <c r="Z30" i="13" s="1"/>
  <c r="P27" i="13"/>
  <c r="Q31" i="13"/>
  <c r="O31" i="13" s="1"/>
  <c r="L20" i="13"/>
  <c r="Y20" i="13" s="1"/>
  <c r="Z20" i="13" s="1"/>
  <c r="T20" i="13"/>
  <c r="Q32" i="13"/>
  <c r="K32" i="13" s="1"/>
  <c r="W32" i="13" s="1"/>
  <c r="X32" i="13" s="1"/>
  <c r="T29" i="13"/>
  <c r="T26" i="13"/>
  <c r="L25" i="13"/>
  <c r="Y25" i="13" s="1"/>
  <c r="Z25" i="13" s="1"/>
  <c r="T25" i="13"/>
  <c r="K36" i="13"/>
  <c r="J36" i="13" s="1"/>
  <c r="K37" i="13"/>
  <c r="W37" i="13" s="1"/>
  <c r="X37" i="13" s="1"/>
  <c r="K35" i="13"/>
  <c r="J35" i="13" s="1"/>
  <c r="Y35" i="13"/>
  <c r="Z35" i="13" s="1"/>
  <c r="Y37" i="13"/>
  <c r="Z37" i="13" s="1"/>
  <c r="Y36" i="13"/>
  <c r="Z36" i="13" s="1"/>
  <c r="L15" i="13"/>
  <c r="Y15" i="13" s="1"/>
  <c r="Z15" i="13" s="1"/>
  <c r="T15" i="13"/>
  <c r="L16" i="13"/>
  <c r="Y16" i="13" s="1"/>
  <c r="Z16" i="13" s="1"/>
  <c r="T16" i="13"/>
  <c r="L21" i="13"/>
  <c r="Y21" i="13" s="1"/>
  <c r="Z21" i="13" s="1"/>
  <c r="T21" i="13"/>
  <c r="T32" i="13"/>
  <c r="L23" i="13"/>
  <c r="Y23" i="13" s="1"/>
  <c r="Z23" i="13" s="1"/>
  <c r="Q29" i="13"/>
  <c r="T30" i="13"/>
  <c r="T23" i="13"/>
  <c r="T27" i="13"/>
  <c r="T24" i="13"/>
  <c r="Q28" i="13"/>
  <c r="Q34" i="13"/>
  <c r="Q30" i="13"/>
  <c r="K33" i="13"/>
  <c r="Y28" i="13"/>
  <c r="Z28" i="13" s="1"/>
  <c r="Y32" i="13"/>
  <c r="Z32" i="13" s="1"/>
  <c r="Y34" i="13"/>
  <c r="Z34" i="13" s="1"/>
  <c r="P21" i="13"/>
  <c r="Y31" i="13"/>
  <c r="Z31" i="13" s="1"/>
  <c r="Y33" i="13"/>
  <c r="Z33" i="13" s="1"/>
  <c r="Q24" i="13"/>
  <c r="K27" i="13"/>
  <c r="W27" i="13" s="1"/>
  <c r="X27" i="13" s="1"/>
  <c r="K26" i="13"/>
  <c r="S26" i="13"/>
  <c r="S27" i="13"/>
  <c r="Q48" i="13" s="1"/>
  <c r="R48" i="13" s="1"/>
  <c r="D48" i="13" s="1"/>
  <c r="E48" i="13" s="1"/>
  <c r="F48" i="13" s="1"/>
  <c r="T22" i="13"/>
  <c r="Q18" i="13"/>
  <c r="Q19" i="13"/>
  <c r="O19" i="13" s="1"/>
  <c r="Q22" i="13"/>
  <c r="Q20" i="13"/>
  <c r="Y14" i="13"/>
  <c r="Z14" i="13" s="1"/>
  <c r="Y13" i="13"/>
  <c r="L18" i="13"/>
  <c r="L19" i="13"/>
  <c r="T19" i="13"/>
  <c r="T18" i="13"/>
  <c r="I3" i="5"/>
  <c r="C10" i="5" s="1"/>
  <c r="R49" i="13"/>
  <c r="D49" i="13" s="1"/>
  <c r="E49" i="13" s="1"/>
  <c r="F49" i="13" s="1"/>
  <c r="R50" i="13"/>
  <c r="D50" i="13" s="1"/>
  <c r="E50" i="13" s="1"/>
  <c r="F50" i="13" s="1"/>
  <c r="K21" i="13"/>
  <c r="I21" i="13" s="1"/>
  <c r="S21" i="13"/>
  <c r="O46" i="13" s="1"/>
  <c r="Q13" i="13"/>
  <c r="Q14" i="13"/>
  <c r="Q15" i="13"/>
  <c r="Q16" i="13"/>
  <c r="Q17" i="13"/>
  <c r="Q23" i="13"/>
  <c r="Q25" i="13"/>
  <c r="J26" i="13" l="1"/>
  <c r="O47" i="13"/>
  <c r="W8" i="13"/>
  <c r="W38" i="13"/>
  <c r="X38" i="13" s="1"/>
  <c r="O34" i="13"/>
  <c r="P34" i="13"/>
  <c r="O32" i="13"/>
  <c r="I32" i="13" s="1"/>
  <c r="P32" i="13"/>
  <c r="J32" i="13" s="1"/>
  <c r="O33" i="13"/>
  <c r="I33" i="13" s="1"/>
  <c r="P33" i="13"/>
  <c r="J33" i="13" s="1"/>
  <c r="Q46" i="13"/>
  <c r="R46" i="13" s="1"/>
  <c r="D46" i="13" s="1"/>
  <c r="E46" i="13" s="1"/>
  <c r="F46" i="13" s="1"/>
  <c r="O24" i="13"/>
  <c r="K24" i="13" s="1"/>
  <c r="P24" i="13"/>
  <c r="I36" i="13"/>
  <c r="O25" i="13"/>
  <c r="K25" i="13" s="1"/>
  <c r="I25" i="13" s="1"/>
  <c r="P25" i="13"/>
  <c r="K31" i="13"/>
  <c r="J31" i="13" s="1"/>
  <c r="K34" i="13"/>
  <c r="W34" i="13" s="1"/>
  <c r="X34" i="13" s="1"/>
  <c r="O28" i="13"/>
  <c r="P28" i="13"/>
  <c r="O30" i="13"/>
  <c r="P30" i="13"/>
  <c r="O29" i="13"/>
  <c r="P29" i="13"/>
  <c r="O45" i="13"/>
  <c r="R45" i="13" s="1"/>
  <c r="D45" i="13" s="1"/>
  <c r="E45" i="13" s="1"/>
  <c r="F45" i="13" s="1"/>
  <c r="W36" i="13"/>
  <c r="X36" i="13" s="1"/>
  <c r="K28" i="13"/>
  <c r="W28" i="13" s="1"/>
  <c r="X28" i="13" s="1"/>
  <c r="I37" i="13"/>
  <c r="K29" i="13"/>
  <c r="J37" i="13"/>
  <c r="W35" i="13"/>
  <c r="X35" i="13" s="1"/>
  <c r="I35" i="13"/>
  <c r="O23" i="13"/>
  <c r="K23" i="13" s="1"/>
  <c r="P23" i="13"/>
  <c r="W33" i="13"/>
  <c r="X33" i="13" s="1"/>
  <c r="Q47" i="13"/>
  <c r="K30" i="13"/>
  <c r="O22" i="13"/>
  <c r="K22" i="13" s="1"/>
  <c r="P22" i="13"/>
  <c r="I26" i="13"/>
  <c r="W26" i="13"/>
  <c r="X26" i="13" s="1"/>
  <c r="J27" i="13"/>
  <c r="I27" i="13"/>
  <c r="P14" i="13"/>
  <c r="O14" i="13"/>
  <c r="P18" i="13"/>
  <c r="O18" i="13"/>
  <c r="P19" i="13"/>
  <c r="K19" i="13"/>
  <c r="I19" i="13" s="1"/>
  <c r="O17" i="13"/>
  <c r="K17" i="13" s="1"/>
  <c r="P17" i="13"/>
  <c r="O16" i="13"/>
  <c r="P16" i="13"/>
  <c r="P20" i="13"/>
  <c r="O20" i="13"/>
  <c r="K20" i="13" s="1"/>
  <c r="P15" i="13"/>
  <c r="O15" i="13"/>
  <c r="P13" i="13"/>
  <c r="O13" i="13"/>
  <c r="Y19" i="13"/>
  <c r="Z19" i="13" s="1"/>
  <c r="Y18" i="13"/>
  <c r="Z18" i="13" s="1"/>
  <c r="Z13" i="13"/>
  <c r="L39" i="13"/>
  <c r="H68" i="13" s="1"/>
  <c r="B3" i="10"/>
  <c r="K15" i="13"/>
  <c r="J21" i="13"/>
  <c r="W21" i="13"/>
  <c r="X21" i="13" s="1"/>
  <c r="K14" i="13"/>
  <c r="K16" i="13"/>
  <c r="H3" i="8"/>
  <c r="C2" i="10"/>
  <c r="B2" i="10"/>
  <c r="F3" i="5"/>
  <c r="R47" i="13" l="1"/>
  <c r="D47" i="13" s="1"/>
  <c r="E47" i="13" s="1"/>
  <c r="F47" i="13" s="1"/>
  <c r="F51" i="13" s="1"/>
  <c r="K13" i="13"/>
  <c r="W13" i="13" s="1"/>
  <c r="W25" i="13"/>
  <c r="X25" i="13" s="1"/>
  <c r="J24" i="13"/>
  <c r="W31" i="13"/>
  <c r="X31" i="13" s="1"/>
  <c r="J25" i="13"/>
  <c r="I34" i="13"/>
  <c r="J34" i="13"/>
  <c r="I31" i="13"/>
  <c r="J29" i="13"/>
  <c r="I28" i="13"/>
  <c r="J28" i="13"/>
  <c r="I29" i="13"/>
  <c r="W29" i="13"/>
  <c r="X29" i="13" s="1"/>
  <c r="K18" i="13"/>
  <c r="W18" i="13" s="1"/>
  <c r="X18" i="13" s="1"/>
  <c r="W24" i="13"/>
  <c r="X24" i="13" s="1"/>
  <c r="I24" i="13"/>
  <c r="I30" i="13"/>
  <c r="J30" i="13"/>
  <c r="W30" i="13"/>
  <c r="X30" i="13" s="1"/>
  <c r="J22" i="13"/>
  <c r="W22" i="13"/>
  <c r="X22" i="13" s="1"/>
  <c r="I22" i="13"/>
  <c r="J19" i="13"/>
  <c r="J17" i="13"/>
  <c r="W19" i="13"/>
  <c r="X19" i="13" s="1"/>
  <c r="W17" i="13"/>
  <c r="X17" i="13" s="1"/>
  <c r="I17" i="13"/>
  <c r="J20" i="13"/>
  <c r="W20" i="13"/>
  <c r="X20" i="13" s="1"/>
  <c r="I20" i="13"/>
  <c r="Y39" i="13"/>
  <c r="Z39" i="13"/>
  <c r="J16" i="13"/>
  <c r="W16" i="13"/>
  <c r="X16" i="13" s="1"/>
  <c r="I16" i="13"/>
  <c r="J15" i="13"/>
  <c r="W15" i="13"/>
  <c r="X15" i="13" s="1"/>
  <c r="I15" i="13"/>
  <c r="J23" i="13"/>
  <c r="W23" i="13"/>
  <c r="X23" i="13" s="1"/>
  <c r="I23" i="13"/>
  <c r="I14" i="13"/>
  <c r="W14" i="13"/>
  <c r="X14" i="13" s="1"/>
  <c r="J14" i="13"/>
  <c r="A1" i="10"/>
  <c r="J50" i="13" l="1"/>
  <c r="E51" i="13"/>
  <c r="X13" i="13"/>
  <c r="W39" i="13" s="1"/>
  <c r="J13" i="13"/>
  <c r="I13" i="13"/>
  <c r="K39" i="13"/>
  <c r="H62" i="13" s="1"/>
  <c r="J18" i="13"/>
  <c r="I18" i="13"/>
  <c r="O58" i="13" s="1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2" i="9"/>
  <c r="H65" i="13" l="1"/>
  <c r="F74" i="13" s="1"/>
  <c r="J39" i="13"/>
  <c r="H59" i="13" s="1"/>
  <c r="I59" i="13" s="1"/>
  <c r="X39" i="13"/>
  <c r="H60" i="13"/>
  <c r="N58" i="13"/>
  <c r="P58" i="13"/>
  <c r="H57" i="13" s="1"/>
  <c r="I57" i="13" s="1"/>
  <c r="I39" i="13"/>
  <c r="L4" i="5"/>
  <c r="F75" i="13" l="1"/>
  <c r="H58" i="13"/>
  <c r="I58" i="13" s="1"/>
  <c r="A7" i="10"/>
  <c r="A5" i="10"/>
  <c r="O6" i="5"/>
  <c r="O5" i="5"/>
  <c r="F79" i="13" l="1"/>
  <c r="F3" i="11" l="1"/>
  <c r="C1" i="11" l="1"/>
  <c r="C2" i="11"/>
  <c r="C3" i="11"/>
  <c r="F2" i="11" l="1"/>
  <c r="C4" i="11"/>
  <c r="F1" i="11" l="1"/>
  <c r="Q2" i="9" l="1"/>
  <c r="N2" i="6" l="1"/>
  <c r="F2" i="6" s="1"/>
  <c r="E18" i="4"/>
  <c r="L26" i="6" l="1"/>
  <c r="L27" i="6"/>
  <c r="L28" i="6"/>
  <c r="L29" i="6"/>
  <c r="L30" i="6"/>
  <c r="L31" i="6"/>
  <c r="L32" i="6"/>
  <c r="L33" i="6"/>
  <c r="L34" i="6"/>
  <c r="L35" i="6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3" i="9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2" i="6"/>
  <c r="F3" i="6"/>
  <c r="F4" i="6"/>
  <c r="F5" i="6"/>
  <c r="F6" i="6"/>
  <c r="F7" i="6"/>
  <c r="F8" i="6"/>
  <c r="F9" i="6"/>
  <c r="L8" i="6" s="1"/>
  <c r="F10" i="6"/>
  <c r="F11" i="6"/>
  <c r="L10" i="6" s="1"/>
  <c r="F12" i="6"/>
  <c r="L12" i="6"/>
  <c r="L13" i="6"/>
  <c r="L14" i="6"/>
  <c r="L36" i="6"/>
  <c r="L37" i="6"/>
  <c r="L38" i="6"/>
  <c r="L40" i="6"/>
  <c r="L41" i="6"/>
  <c r="L44" i="6"/>
  <c r="L45" i="6"/>
  <c r="L48" i="6"/>
  <c r="L49" i="6"/>
  <c r="L52" i="6"/>
  <c r="L53" i="6"/>
  <c r="L56" i="6"/>
  <c r="L57" i="6"/>
  <c r="L58" i="6"/>
  <c r="L59" i="6"/>
  <c r="L9" i="6" l="1"/>
  <c r="L25" i="6"/>
  <c r="L24" i="6"/>
  <c r="L11" i="6"/>
  <c r="L4" i="6"/>
  <c r="L5" i="6"/>
  <c r="L23" i="6"/>
  <c r="L55" i="6"/>
  <c r="L47" i="6"/>
  <c r="L39" i="6"/>
  <c r="L50" i="6"/>
  <c r="L51" i="6"/>
  <c r="L43" i="6"/>
  <c r="L54" i="6"/>
  <c r="L46" i="6"/>
  <c r="L42" i="6"/>
  <c r="L7" i="6"/>
  <c r="L3" i="6"/>
  <c r="L6" i="6"/>
  <c r="L19" i="6"/>
  <c r="L15" i="6"/>
  <c r="L22" i="6"/>
  <c r="L18" i="6"/>
  <c r="L21" i="6"/>
  <c r="L17" i="6"/>
  <c r="L20" i="6"/>
  <c r="L16" i="6"/>
  <c r="L2" i="6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2" i="8"/>
  <c r="J3" i="9" l="1"/>
  <c r="O3" i="9" s="1"/>
  <c r="J4" i="9"/>
  <c r="O4" i="9" s="1"/>
  <c r="J5" i="9"/>
  <c r="O5" i="9" s="1"/>
  <c r="J6" i="9"/>
  <c r="O6" i="9" s="1"/>
  <c r="J7" i="9"/>
  <c r="O7" i="9" s="1"/>
  <c r="J8" i="9"/>
  <c r="O8" i="9" s="1"/>
  <c r="J9" i="9"/>
  <c r="O9" i="9" s="1"/>
  <c r="J10" i="9"/>
  <c r="O10" i="9" s="1"/>
  <c r="J11" i="9"/>
  <c r="O11" i="9" s="1"/>
  <c r="J12" i="9"/>
  <c r="O12" i="9" s="1"/>
  <c r="J13" i="9"/>
  <c r="O13" i="9" s="1"/>
  <c r="J14" i="9"/>
  <c r="O14" i="9" s="1"/>
  <c r="J15" i="9"/>
  <c r="O15" i="9" s="1"/>
  <c r="J16" i="9"/>
  <c r="O16" i="9" s="1"/>
  <c r="J17" i="9"/>
  <c r="O17" i="9" s="1"/>
  <c r="J18" i="9"/>
  <c r="O18" i="9" s="1"/>
  <c r="J19" i="9"/>
  <c r="O19" i="9" s="1"/>
  <c r="J20" i="9"/>
  <c r="O20" i="9" s="1"/>
  <c r="J21" i="9"/>
  <c r="O21" i="9" s="1"/>
  <c r="J22" i="9"/>
  <c r="O22" i="9" s="1"/>
  <c r="J23" i="9"/>
  <c r="O23" i="9" s="1"/>
  <c r="J24" i="9"/>
  <c r="O24" i="9" s="1"/>
  <c r="J25" i="9"/>
  <c r="O25" i="9" s="1"/>
  <c r="J26" i="9"/>
  <c r="O26" i="9" s="1"/>
  <c r="J27" i="9"/>
  <c r="O27" i="9" s="1"/>
  <c r="J28" i="9"/>
  <c r="O28" i="9" s="1"/>
  <c r="J29" i="9"/>
  <c r="O29" i="9" s="1"/>
  <c r="J30" i="9"/>
  <c r="O30" i="9" s="1"/>
  <c r="J31" i="9"/>
  <c r="O31" i="9" s="1"/>
  <c r="J32" i="9"/>
  <c r="O32" i="9" s="1"/>
  <c r="J33" i="9"/>
  <c r="O33" i="9" s="1"/>
  <c r="J34" i="9"/>
  <c r="O34" i="9" s="1"/>
  <c r="J35" i="9"/>
  <c r="O35" i="9" s="1"/>
  <c r="J36" i="9"/>
  <c r="O36" i="9" s="1"/>
  <c r="J37" i="9"/>
  <c r="O37" i="9" s="1"/>
  <c r="J38" i="9"/>
  <c r="O38" i="9" s="1"/>
  <c r="J39" i="9"/>
  <c r="O39" i="9" s="1"/>
  <c r="J40" i="9"/>
  <c r="O40" i="9" s="1"/>
  <c r="J41" i="9"/>
  <c r="O41" i="9" s="1"/>
  <c r="J42" i="9"/>
  <c r="O42" i="9" s="1"/>
  <c r="J43" i="9"/>
  <c r="O43" i="9" s="1"/>
  <c r="J44" i="9"/>
  <c r="O44" i="9" s="1"/>
  <c r="J45" i="9"/>
  <c r="O45" i="9" s="1"/>
  <c r="J46" i="9"/>
  <c r="O46" i="9" s="1"/>
  <c r="J47" i="9"/>
  <c r="O47" i="9" s="1"/>
  <c r="J48" i="9"/>
  <c r="O48" i="9" s="1"/>
  <c r="J49" i="9"/>
  <c r="O49" i="9" s="1"/>
  <c r="J50" i="9"/>
  <c r="O50" i="9" s="1"/>
  <c r="J51" i="9"/>
  <c r="O51" i="9" s="1"/>
  <c r="J52" i="9"/>
  <c r="O52" i="9" s="1"/>
  <c r="J53" i="9"/>
  <c r="O53" i="9" s="1"/>
  <c r="J54" i="9"/>
  <c r="O54" i="9" s="1"/>
  <c r="J55" i="9"/>
  <c r="O55" i="9" s="1"/>
  <c r="J56" i="9"/>
  <c r="O56" i="9" s="1"/>
  <c r="J57" i="9"/>
  <c r="O57" i="9" s="1"/>
  <c r="J58" i="9"/>
  <c r="O58" i="9" s="1"/>
  <c r="J59" i="9"/>
  <c r="O59" i="9" s="1"/>
  <c r="J60" i="9"/>
  <c r="O60" i="9" s="1"/>
  <c r="J2" i="9"/>
  <c r="O2" i="9" s="1"/>
  <c r="I2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M60" i="9"/>
  <c r="H60" i="9"/>
  <c r="M59" i="9"/>
  <c r="H59" i="9"/>
  <c r="M58" i="9"/>
  <c r="H58" i="9"/>
  <c r="M57" i="9"/>
  <c r="H57" i="9"/>
  <c r="M56" i="9"/>
  <c r="H56" i="9"/>
  <c r="M55" i="9"/>
  <c r="H55" i="9"/>
  <c r="M54" i="9"/>
  <c r="H54" i="9"/>
  <c r="M53" i="9"/>
  <c r="H53" i="9"/>
  <c r="M52" i="9"/>
  <c r="H52" i="9"/>
  <c r="M51" i="9"/>
  <c r="H51" i="9"/>
  <c r="M50" i="9"/>
  <c r="H50" i="9"/>
  <c r="M49" i="9"/>
  <c r="H49" i="9"/>
  <c r="M48" i="9"/>
  <c r="H48" i="9"/>
  <c r="M47" i="9"/>
  <c r="H47" i="9"/>
  <c r="M46" i="9"/>
  <c r="H46" i="9"/>
  <c r="M45" i="9"/>
  <c r="H45" i="9"/>
  <c r="M44" i="9"/>
  <c r="H44" i="9"/>
  <c r="M43" i="9"/>
  <c r="H43" i="9"/>
  <c r="M42" i="9"/>
  <c r="H42" i="9"/>
  <c r="M41" i="9"/>
  <c r="H41" i="9"/>
  <c r="M40" i="9"/>
  <c r="H40" i="9"/>
  <c r="M39" i="9"/>
  <c r="H39" i="9"/>
  <c r="M38" i="9"/>
  <c r="H38" i="9"/>
  <c r="M37" i="9"/>
  <c r="H37" i="9"/>
  <c r="M36" i="9"/>
  <c r="H36" i="9"/>
  <c r="M35" i="9"/>
  <c r="H35" i="9"/>
  <c r="M34" i="9"/>
  <c r="H34" i="9"/>
  <c r="M33" i="9"/>
  <c r="H33" i="9"/>
  <c r="M32" i="9"/>
  <c r="H32" i="9"/>
  <c r="M31" i="9"/>
  <c r="H31" i="9"/>
  <c r="M30" i="9"/>
  <c r="H30" i="9"/>
  <c r="M29" i="9"/>
  <c r="H29" i="9"/>
  <c r="M28" i="9"/>
  <c r="H28" i="9"/>
  <c r="M27" i="9"/>
  <c r="H27" i="9"/>
  <c r="M26" i="9"/>
  <c r="H26" i="9"/>
  <c r="M25" i="9"/>
  <c r="H25" i="9"/>
  <c r="M24" i="9"/>
  <c r="H24" i="9"/>
  <c r="M23" i="9"/>
  <c r="H23" i="9"/>
  <c r="M22" i="9"/>
  <c r="H22" i="9"/>
  <c r="M21" i="9"/>
  <c r="H21" i="9"/>
  <c r="M20" i="9"/>
  <c r="H20" i="9"/>
  <c r="M19" i="9"/>
  <c r="H19" i="9"/>
  <c r="M18" i="9"/>
  <c r="H18" i="9"/>
  <c r="M17" i="9"/>
  <c r="H17" i="9"/>
  <c r="M16" i="9"/>
  <c r="H16" i="9"/>
  <c r="M15" i="9"/>
  <c r="H15" i="9"/>
  <c r="M14" i="9"/>
  <c r="H14" i="9"/>
  <c r="M13" i="9"/>
  <c r="H13" i="9"/>
  <c r="M12" i="9"/>
  <c r="H12" i="9"/>
  <c r="M11" i="9"/>
  <c r="H11" i="9"/>
  <c r="M10" i="9"/>
  <c r="H10" i="9"/>
  <c r="M9" i="9"/>
  <c r="H9" i="9"/>
  <c r="M8" i="9"/>
  <c r="H8" i="9"/>
  <c r="M7" i="9"/>
  <c r="H7" i="9"/>
  <c r="M6" i="9"/>
  <c r="H6" i="9"/>
  <c r="M5" i="9"/>
  <c r="H5" i="9"/>
  <c r="M4" i="9"/>
  <c r="H4" i="9"/>
  <c r="M3" i="9"/>
  <c r="H3" i="9"/>
  <c r="M2" i="9"/>
  <c r="H2" i="9"/>
  <c r="E87" i="8" l="1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J60" i="8"/>
  <c r="G60" i="8"/>
  <c r="F60" i="8"/>
  <c r="E60" i="8"/>
  <c r="J59" i="8"/>
  <c r="G59" i="8"/>
  <c r="F59" i="8"/>
  <c r="E59" i="8"/>
  <c r="J58" i="8"/>
  <c r="G58" i="8"/>
  <c r="F58" i="8"/>
  <c r="E58" i="8"/>
  <c r="J57" i="8"/>
  <c r="G57" i="8"/>
  <c r="F57" i="8"/>
  <c r="E57" i="8"/>
  <c r="J56" i="8"/>
  <c r="G56" i="8"/>
  <c r="F56" i="8"/>
  <c r="E56" i="8"/>
  <c r="J55" i="8"/>
  <c r="G55" i="8"/>
  <c r="F55" i="8"/>
  <c r="E55" i="8"/>
  <c r="J54" i="8"/>
  <c r="G54" i="8"/>
  <c r="F54" i="8"/>
  <c r="E54" i="8"/>
  <c r="J53" i="8"/>
  <c r="G53" i="8"/>
  <c r="F53" i="8"/>
  <c r="E53" i="8"/>
  <c r="J52" i="8"/>
  <c r="G52" i="8"/>
  <c r="F52" i="8"/>
  <c r="E52" i="8"/>
  <c r="J51" i="8"/>
  <c r="G51" i="8"/>
  <c r="F51" i="8"/>
  <c r="E51" i="8"/>
  <c r="J50" i="8"/>
  <c r="G50" i="8"/>
  <c r="F50" i="8"/>
  <c r="E50" i="8"/>
  <c r="J49" i="8"/>
  <c r="G49" i="8"/>
  <c r="F49" i="8"/>
  <c r="E49" i="8"/>
  <c r="J48" i="8"/>
  <c r="G48" i="8"/>
  <c r="F48" i="8"/>
  <c r="E48" i="8"/>
  <c r="J47" i="8"/>
  <c r="G47" i="8"/>
  <c r="F47" i="8"/>
  <c r="E47" i="8"/>
  <c r="J46" i="8"/>
  <c r="G46" i="8"/>
  <c r="F46" i="8"/>
  <c r="E46" i="8"/>
  <c r="J45" i="8"/>
  <c r="G45" i="8"/>
  <c r="F45" i="8"/>
  <c r="E45" i="8"/>
  <c r="J44" i="8"/>
  <c r="G44" i="8"/>
  <c r="F44" i="8"/>
  <c r="E44" i="8"/>
  <c r="J43" i="8"/>
  <c r="G43" i="8"/>
  <c r="F43" i="8"/>
  <c r="E43" i="8"/>
  <c r="J42" i="8"/>
  <c r="G42" i="8"/>
  <c r="F42" i="8"/>
  <c r="E42" i="8"/>
  <c r="J41" i="8"/>
  <c r="G41" i="8"/>
  <c r="F41" i="8"/>
  <c r="E41" i="8"/>
  <c r="J40" i="8"/>
  <c r="G40" i="8"/>
  <c r="F40" i="8"/>
  <c r="E40" i="8"/>
  <c r="J39" i="8"/>
  <c r="G39" i="8"/>
  <c r="F39" i="8"/>
  <c r="E39" i="8"/>
  <c r="J38" i="8"/>
  <c r="G38" i="8"/>
  <c r="F38" i="8"/>
  <c r="E38" i="8"/>
  <c r="J37" i="8"/>
  <c r="G37" i="8"/>
  <c r="F37" i="8"/>
  <c r="E37" i="8"/>
  <c r="J36" i="8"/>
  <c r="G36" i="8"/>
  <c r="F36" i="8"/>
  <c r="E36" i="8"/>
  <c r="J35" i="8"/>
  <c r="G35" i="8"/>
  <c r="F35" i="8"/>
  <c r="E35" i="8"/>
  <c r="J34" i="8"/>
  <c r="G34" i="8"/>
  <c r="F34" i="8"/>
  <c r="E34" i="8"/>
  <c r="J33" i="8"/>
  <c r="G33" i="8"/>
  <c r="F33" i="8"/>
  <c r="E33" i="8"/>
  <c r="J32" i="8"/>
  <c r="G32" i="8"/>
  <c r="F32" i="8"/>
  <c r="E32" i="8"/>
  <c r="J31" i="8"/>
  <c r="G31" i="8"/>
  <c r="F31" i="8"/>
  <c r="E31" i="8"/>
  <c r="J30" i="8"/>
  <c r="G30" i="8"/>
  <c r="F30" i="8"/>
  <c r="E30" i="8"/>
  <c r="J29" i="8"/>
  <c r="G29" i="8"/>
  <c r="F29" i="8"/>
  <c r="E29" i="8"/>
  <c r="J28" i="8"/>
  <c r="G28" i="8"/>
  <c r="F28" i="8"/>
  <c r="E28" i="8"/>
  <c r="J27" i="8"/>
  <c r="G27" i="8"/>
  <c r="F27" i="8"/>
  <c r="E27" i="8"/>
  <c r="J26" i="8"/>
  <c r="G26" i="8"/>
  <c r="F26" i="8"/>
  <c r="E26" i="8"/>
  <c r="J25" i="8"/>
  <c r="G25" i="8"/>
  <c r="F25" i="8"/>
  <c r="E25" i="8"/>
  <c r="J24" i="8"/>
  <c r="G24" i="8"/>
  <c r="F24" i="8"/>
  <c r="E24" i="8"/>
  <c r="J23" i="8"/>
  <c r="G23" i="8"/>
  <c r="F23" i="8"/>
  <c r="E23" i="8"/>
  <c r="J22" i="8"/>
  <c r="G22" i="8"/>
  <c r="F22" i="8"/>
  <c r="E22" i="8"/>
  <c r="J21" i="8"/>
  <c r="G21" i="8"/>
  <c r="F21" i="8"/>
  <c r="E21" i="8"/>
  <c r="J20" i="8"/>
  <c r="G20" i="8"/>
  <c r="F20" i="8"/>
  <c r="E20" i="8"/>
  <c r="J19" i="8"/>
  <c r="G19" i="8"/>
  <c r="F19" i="8"/>
  <c r="E19" i="8"/>
  <c r="J18" i="8"/>
  <c r="G18" i="8"/>
  <c r="F18" i="8"/>
  <c r="E18" i="8"/>
  <c r="J17" i="8"/>
  <c r="G17" i="8"/>
  <c r="F17" i="8"/>
  <c r="E17" i="8"/>
  <c r="J16" i="8"/>
  <c r="G16" i="8"/>
  <c r="F16" i="8"/>
  <c r="E16" i="8"/>
  <c r="J15" i="8"/>
  <c r="G15" i="8"/>
  <c r="F15" i="8"/>
  <c r="E15" i="8"/>
  <c r="J14" i="8"/>
  <c r="G14" i="8"/>
  <c r="F14" i="8"/>
  <c r="E14" i="8"/>
  <c r="J13" i="8"/>
  <c r="G13" i="8"/>
  <c r="F13" i="8"/>
  <c r="E13" i="8"/>
  <c r="J12" i="8"/>
  <c r="G12" i="8"/>
  <c r="F12" i="8"/>
  <c r="E12" i="8"/>
  <c r="J11" i="8"/>
  <c r="G11" i="8"/>
  <c r="F11" i="8"/>
  <c r="E11" i="8"/>
  <c r="J10" i="8"/>
  <c r="G10" i="8"/>
  <c r="F10" i="8"/>
  <c r="E10" i="8"/>
  <c r="J9" i="8"/>
  <c r="G9" i="8"/>
  <c r="F9" i="8"/>
  <c r="L8" i="8" s="1"/>
  <c r="E9" i="8"/>
  <c r="J8" i="8"/>
  <c r="G8" i="8"/>
  <c r="F8" i="8"/>
  <c r="L7" i="8" s="1"/>
  <c r="E8" i="8"/>
  <c r="J7" i="8"/>
  <c r="G7" i="8"/>
  <c r="F7" i="8"/>
  <c r="L6" i="8" s="1"/>
  <c r="E7" i="8"/>
  <c r="J6" i="8"/>
  <c r="G6" i="8"/>
  <c r="F6" i="8"/>
  <c r="L5" i="8" s="1"/>
  <c r="E6" i="8"/>
  <c r="J5" i="8"/>
  <c r="G5" i="8"/>
  <c r="F5" i="8"/>
  <c r="E5" i="8"/>
  <c r="J4" i="8"/>
  <c r="G4" i="8"/>
  <c r="F4" i="8"/>
  <c r="E4" i="8"/>
  <c r="J3" i="8"/>
  <c r="G3" i="8"/>
  <c r="F3" i="8"/>
  <c r="E3" i="8"/>
  <c r="J2" i="8"/>
  <c r="G2" i="8"/>
  <c r="F2" i="8"/>
  <c r="E2" i="8"/>
  <c r="L13" i="8" l="1"/>
  <c r="L4" i="8"/>
  <c r="L3" i="8"/>
  <c r="L2" i="8"/>
  <c r="L9" i="8"/>
  <c r="L10" i="8"/>
  <c r="L11" i="8"/>
  <c r="L12" i="8"/>
  <c r="E87" i="6" l="1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E12" i="6"/>
  <c r="J11" i="6"/>
  <c r="E11" i="6"/>
  <c r="J10" i="6"/>
  <c r="E10" i="6"/>
  <c r="J9" i="6"/>
  <c r="E9" i="6"/>
  <c r="J8" i="6"/>
  <c r="E8" i="6"/>
  <c r="J7" i="6"/>
  <c r="E7" i="6"/>
  <c r="J6" i="6"/>
  <c r="E6" i="6"/>
  <c r="J5" i="6"/>
  <c r="E5" i="6"/>
  <c r="J4" i="6"/>
  <c r="E4" i="6"/>
  <c r="J3" i="6"/>
  <c r="E3" i="6"/>
  <c r="J2" i="6"/>
  <c r="E2" i="6"/>
  <c r="A9" i="4" l="1"/>
  <c r="A13" i="4"/>
  <c r="E3" i="2"/>
  <c r="G3" i="2" s="1"/>
  <c r="F3" i="3" l="1"/>
  <c r="G3" i="3" s="1"/>
  <c r="C3" i="3"/>
  <c r="I3" i="3" l="1"/>
  <c r="J3" i="3" l="1"/>
  <c r="D3" i="1"/>
  <c r="F3" i="2" l="1"/>
  <c r="E3" i="1"/>
  <c r="G3" i="1" s="1"/>
  <c r="H3" i="2" l="1"/>
  <c r="F3" i="1"/>
  <c r="H3" i="1" s="1"/>
  <c r="J3" i="2" l="1"/>
  <c r="K3" i="2" s="1"/>
  <c r="D10" i="5"/>
  <c r="J3" i="5"/>
  <c r="J10" i="5" l="1"/>
  <c r="C3" i="10" s="1"/>
  <c r="G3" i="5"/>
  <c r="K3" i="5" s="1"/>
  <c r="M3" i="5" s="1"/>
  <c r="M5" i="5"/>
  <c r="M6" i="5"/>
  <c r="B4" i="10" l="1"/>
  <c r="M4" i="5"/>
  <c r="N3" i="5"/>
  <c r="N4" i="5" s="1"/>
  <c r="N6" i="5"/>
  <c r="P6" i="5" s="1"/>
  <c r="N5" i="5"/>
  <c r="P5" i="5" s="1"/>
  <c r="Q5" i="5" l="1"/>
  <c r="Q6" i="5"/>
  <c r="B5" i="10" s="1"/>
  <c r="P3" i="5"/>
  <c r="P4" i="5"/>
  <c r="C4" i="10"/>
  <c r="S6" i="5" l="1"/>
  <c r="B7" i="10" s="1"/>
  <c r="S5" i="5"/>
  <c r="B6" i="10" s="1"/>
  <c r="Q3" i="5"/>
  <c r="Q4" i="5"/>
  <c r="S3" i="5" l="1"/>
  <c r="C6" i="10" s="1"/>
  <c r="S4" i="5"/>
  <c r="C7" i="10" s="1"/>
  <c r="C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Shimin Wong</author>
  </authors>
  <commentList>
    <comment ref="E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Shimin Wong:</t>
        </r>
        <r>
          <rPr>
            <sz val="9"/>
            <color indexed="81"/>
            <rFont val="Tahoma"/>
            <family val="2"/>
          </rPr>
          <t xml:space="preserve">
This method of calculating days assumes each month has 30 days.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Shimin Wong</author>
  </authors>
  <commentList>
    <comment ref="E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Shimin Wong:</t>
        </r>
        <r>
          <rPr>
            <sz val="9"/>
            <color indexed="81"/>
            <rFont val="Tahoma"/>
            <family val="2"/>
          </rPr>
          <t xml:space="preserve">
This method of calculating days assumes each month has 30 days.</t>
        </r>
      </text>
    </comment>
  </commentList>
</comments>
</file>

<file path=xl/sharedStrings.xml><?xml version="1.0" encoding="utf-8"?>
<sst xmlns="http://schemas.openxmlformats.org/spreadsheetml/2006/main" count="237" uniqueCount="143">
  <si>
    <t>in decimel</t>
  </si>
  <si>
    <t>%</t>
  </si>
  <si>
    <t>WTE in decimel</t>
  </si>
  <si>
    <t>Days</t>
  </si>
  <si>
    <t>Months</t>
  </si>
  <si>
    <t>WTE</t>
  </si>
  <si>
    <t>Calendar time</t>
  </si>
  <si>
    <t>Commitment</t>
  </si>
  <si>
    <t>Total length of programme</t>
  </si>
  <si>
    <t>Total Working days</t>
  </si>
  <si>
    <t>Total days</t>
  </si>
  <si>
    <t>30d Months</t>
  </si>
  <si>
    <t>Start Date</t>
  </si>
  <si>
    <t>End Date</t>
  </si>
  <si>
    <t xml:space="preserve">TooT Check </t>
  </si>
  <si>
    <t>Time to complete (WTE)</t>
  </si>
  <si>
    <t>Time to complete %</t>
  </si>
  <si>
    <t>If LTFT, %?</t>
  </si>
  <si>
    <t>Start date of next post</t>
  </si>
  <si>
    <t>End of training date</t>
  </si>
  <si>
    <t>Total time completed WTE</t>
  </si>
  <si>
    <t>time to complete taking a/a into consideration</t>
  </si>
  <si>
    <t>months</t>
  </si>
  <si>
    <t>days</t>
  </si>
  <si>
    <t>14, 28, 42, 56</t>
  </si>
  <si>
    <t>Commitment (%)</t>
  </si>
  <si>
    <t>Date</t>
  </si>
  <si>
    <t>Formula</t>
  </si>
  <si>
    <t>Description (Result)</t>
  </si>
  <si>
    <t>Add 3 years, 1 month, and 5 days to 6/9/2007 (7/14/2010)</t>
  </si>
  <si>
    <t>Add 1 year, 7 months, and 5 days to 6/9/2007 (1/14/2009)</t>
  </si>
  <si>
    <t>ST year</t>
  </si>
  <si>
    <t>Post type</t>
  </si>
  <si>
    <t>Date from</t>
  </si>
  <si>
    <t>Date to</t>
  </si>
  <si>
    <t>Gap</t>
  </si>
  <si>
    <t>GAP?</t>
  </si>
  <si>
    <t>1st Wednesday rule</t>
  </si>
  <si>
    <t>1st Wednesday</t>
  </si>
  <si>
    <t>Gap/ Overlap?</t>
  </si>
  <si>
    <t>CCT if cont. at 100%</t>
  </si>
  <si>
    <t xml:space="preserve">     </t>
  </si>
  <si>
    <t>y</t>
  </si>
  <si>
    <t>ym</t>
  </si>
  <si>
    <t>md</t>
  </si>
  <si>
    <t>eomonth</t>
  </si>
  <si>
    <t>IF($E15="",0,(DATEDIF($D15,$E15+1,"y")*12+(DATEDIF($D15,$E15+1,"ym")))+(DATEDIF($D15,$E15+1,"md")/((DAY(EOMONTH($E15,0))))))</t>
  </si>
  <si>
    <t>= (y+ym)+(md/eomonth)</t>
  </si>
  <si>
    <t>Original equation</t>
  </si>
  <si>
    <t>improved</t>
  </si>
  <si>
    <t>mine</t>
  </si>
  <si>
    <t>Completion Date Calculator</t>
  </si>
  <si>
    <t>Name</t>
  </si>
  <si>
    <t>GMC Number</t>
  </si>
  <si>
    <t>Date Form Completed</t>
  </si>
  <si>
    <t>Training Post History</t>
  </si>
  <si>
    <t>Post</t>
  </si>
  <si>
    <t>Trainee Year</t>
  </si>
  <si>
    <t>Training Post Dates</t>
  </si>
  <si>
    <t>Post Type</t>
  </si>
  <si>
    <t>If ITP or Academic Post, what % spent in Clinical GP?</t>
  </si>
  <si>
    <t>% Commitment</t>
  </si>
  <si>
    <t>Training Time (Months)</t>
  </si>
  <si>
    <t>Remedial Training</t>
  </si>
  <si>
    <t>GP or Hospital?</t>
  </si>
  <si>
    <t>Months in Period</t>
  </si>
  <si>
    <t>Date From</t>
  </si>
  <si>
    <t>Date To</t>
  </si>
  <si>
    <t>GP</t>
  </si>
  <si>
    <t>Hospital</t>
  </si>
  <si>
    <t>Total</t>
  </si>
  <si>
    <t>ITP or Academic</t>
  </si>
  <si>
    <t>In GP</t>
  </si>
  <si>
    <t>In Hospital</t>
  </si>
  <si>
    <t>Total If GP, Hospital or ITP or academic</t>
  </si>
  <si>
    <t>Sick Leave Days</t>
  </si>
  <si>
    <t>Time Out of Training</t>
  </si>
  <si>
    <t>Additional Absence Days (declared on Form R)</t>
  </si>
  <si>
    <t>Absences listed in Programme</t>
  </si>
  <si>
    <t>Total (days)</t>
  </si>
  <si>
    <t>Sick Leave</t>
  </si>
  <si>
    <t>Paternity</t>
  </si>
  <si>
    <t>Maternity</t>
  </si>
  <si>
    <t>ST1</t>
  </si>
  <si>
    <t>ST2</t>
  </si>
  <si>
    <t>ST3</t>
  </si>
  <si>
    <t>ST4</t>
  </si>
  <si>
    <t>ST5</t>
  </si>
  <si>
    <t>Other</t>
  </si>
  <si>
    <t>Total Allocated Allowance</t>
  </si>
  <si>
    <t xml:space="preserve">Total Training Time </t>
  </si>
  <si>
    <t>Total GP training time (excluding time in ITPs)</t>
  </si>
  <si>
    <t>SUMIF ITP</t>
  </si>
  <si>
    <t>SUMIF ACADEMIC</t>
  </si>
  <si>
    <t>SUMIF GP</t>
  </si>
  <si>
    <t>Total GP training time (including time spent in ITPs)</t>
  </si>
  <si>
    <t xml:space="preserve">Total hospital training time </t>
  </si>
  <si>
    <t>Total Time in Training</t>
  </si>
  <si>
    <t>Total remedial training time completed (WTE)</t>
  </si>
  <si>
    <t>Predicted Completion Date</t>
  </si>
  <si>
    <t>Length of programme including any remedial extensions awarded (months)</t>
  </si>
  <si>
    <t>Months of credit attained</t>
  </si>
  <si>
    <t>Months to complete</t>
  </si>
  <si>
    <t>What is the % commitment of the next placement?</t>
  </si>
  <si>
    <t>Provisional completion date (subject to RCGP approval)</t>
  </si>
  <si>
    <t>ITP</t>
  </si>
  <si>
    <t>Academic Post</t>
  </si>
  <si>
    <t>OOP</t>
  </si>
  <si>
    <t>Maternity Leave</t>
  </si>
  <si>
    <t>Paternity leave</t>
  </si>
  <si>
    <t>Post Not Counting</t>
  </si>
  <si>
    <t>Yes</t>
  </si>
  <si>
    <t>No</t>
  </si>
  <si>
    <t>Time left to complete WTE</t>
  </si>
  <si>
    <t>Time completed WTE</t>
  </si>
  <si>
    <t>W/O Absence Allowance</t>
  </si>
  <si>
    <t>Total time completed after use of absence allowance</t>
  </si>
  <si>
    <t>or last date of last post</t>
  </si>
  <si>
    <t>TooT on ARCPs</t>
  </si>
  <si>
    <t>TooT on ARCPs (if any)</t>
  </si>
  <si>
    <t>mater</t>
  </si>
  <si>
    <t>Time completed after TooT taken into account</t>
  </si>
  <si>
    <t>Time left to complete</t>
  </si>
  <si>
    <t>Total time completed WTE (W/O TooT)</t>
  </si>
  <si>
    <t>Training Time</t>
  </si>
  <si>
    <t>Remedial</t>
  </si>
  <si>
    <t>If end date falls on 31st, formula automatically assumes it falls on 30th</t>
  </si>
  <si>
    <t>To</t>
  </si>
  <si>
    <t>Without discretionary absence policy (DAP)</t>
  </si>
  <si>
    <t>With discretionary absence policy (DAP)</t>
  </si>
  <si>
    <t>Applicable DAP</t>
  </si>
  <si>
    <t>Either enter the % in the box above manually, or click on one of these buttons.</t>
  </si>
  <si>
    <t>Either enter the % in the box above manually, or click on one of the below buttons.</t>
  </si>
  <si>
    <t xml:space="preserve">Commitment </t>
  </si>
  <si>
    <r>
      <t xml:space="preserve">Please only paste using </t>
    </r>
    <r>
      <rPr>
        <b/>
        <sz val="16"/>
        <color theme="0"/>
        <rFont val="Calibri"/>
        <family val="2"/>
        <scheme val="minor"/>
      </rPr>
      <t>PASTE AND MATCH DESTINATION FORMATING</t>
    </r>
  </si>
  <si>
    <t>Use DAP?</t>
  </si>
  <si>
    <t>14 days Discretionary Absence Policy (DAP) per ST year</t>
  </si>
  <si>
    <t>Total training time before the use of Discretionary Absence Policy</t>
  </si>
  <si>
    <t>Total training time with selected DAP applied</t>
  </si>
  <si>
    <t>A user guide can be found on on the next sheet. Please click here.</t>
  </si>
  <si>
    <t>Scroll down for user guide to LTFT Calculator 2</t>
  </si>
  <si>
    <t>Scroll down for user guide to LTFT Calculator 1</t>
  </si>
  <si>
    <t xml:space="preserve">User guide for calculator. Scroll to your right.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</si>
</sst>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45" x14ac:knownFonts="1"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9C65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242729"/>
      <name val="Arial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EB9C"/>
      </patternFill>
    </fill>
    <fill>
      <patternFill patternType="solid">
        <fgColor rgb="FF002B5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3" fillId="3" borderId="0" applyNumberFormat="0" applyBorder="0" applyAlignment="0" applyProtection="0"/>
    <xf numFmtId="0" fontId="17" fillId="0" borderId="0" applyNumberFormat="0" applyFill="0" applyBorder="0" applyAlignment="0" applyProtection="0"/>
  </cellStyleXfs>
  <cellXfs count="316">
    <xf numFmtId="0" fontId="0" fillId="0" borderId="0" xfId="0"/>
    <xf numFmtId="0" fontId="0" fillId="0" borderId="0" xfId="0" applyProtection="1">
      <protection locked="0"/>
    </xf>
    <xf numFmtId="0" fontId="10" fillId="0" borderId="1" xfId="0" applyFont="1" applyBorder="1" applyAlignment="1" applyProtection="1">
      <alignment horizontal="center" vertical="center" wrapText="1" shrinkToFit="1"/>
      <protection locked="0"/>
    </xf>
    <xf numFmtId="14" fontId="0" fillId="0" borderId="0" xfId="0" applyNumberFormat="1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9" fontId="1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</xf>
    <xf numFmtId="0" fontId="7" fillId="0" borderId="0" xfId="0" applyFont="1" applyProtection="1">
      <protection locked="0"/>
    </xf>
    <xf numFmtId="0" fontId="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 shrinkToFit="1"/>
      <protection locked="0"/>
    </xf>
    <xf numFmtId="9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 wrapText="1" shrinkToFit="1"/>
      <protection locked="0"/>
    </xf>
    <xf numFmtId="0" fontId="11" fillId="0" borderId="1" xfId="0" applyFont="1" applyBorder="1" applyAlignment="1" applyProtection="1">
      <alignment horizontal="center" vertical="center" wrapText="1" shrinkToFit="1"/>
      <protection locked="0"/>
    </xf>
    <xf numFmtId="0" fontId="8" fillId="0" borderId="1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 wrapText="1" shrinkToFit="1"/>
      <protection locked="0"/>
    </xf>
    <xf numFmtId="0" fontId="7" fillId="0" borderId="8" xfId="0" applyFont="1" applyBorder="1" applyProtection="1">
      <protection locked="0"/>
    </xf>
    <xf numFmtId="0" fontId="0" fillId="0" borderId="0" xfId="0" applyBorder="1" applyProtection="1">
      <protection locked="0"/>
    </xf>
    <xf numFmtId="14" fontId="0" fillId="0" borderId="0" xfId="0" applyNumberFormat="1"/>
    <xf numFmtId="14" fontId="9" fillId="0" borderId="1" xfId="0" applyNumberFormat="1" applyFont="1" applyBorder="1" applyAlignment="1" applyProtection="1">
      <alignment horizontal="center" vertical="center" wrapText="1" shrinkToFit="1"/>
    </xf>
    <xf numFmtId="0" fontId="4" fillId="0" borderId="1" xfId="0" applyFont="1" applyBorder="1" applyAlignment="1" applyProtection="1">
      <alignment horizontal="center" vertical="center"/>
    </xf>
    <xf numFmtId="0" fontId="0" fillId="0" borderId="1" xfId="0" applyBorder="1" applyProtection="1"/>
    <xf numFmtId="14" fontId="0" fillId="0" borderId="1" xfId="0" applyNumberFormat="1" applyBorder="1" applyProtection="1">
      <protection locked="0"/>
    </xf>
    <xf numFmtId="164" fontId="0" fillId="0" borderId="1" xfId="0" applyNumberFormat="1" applyBorder="1" applyProtection="1"/>
    <xf numFmtId="0" fontId="0" fillId="0" borderId="0" xfId="0" applyProtection="1"/>
    <xf numFmtId="14" fontId="0" fillId="0" borderId="1" xfId="0" applyNumberFormat="1" applyBorder="1" applyProtection="1"/>
    <xf numFmtId="14" fontId="0" fillId="0" borderId="9" xfId="0" applyNumberFormat="1" applyBorder="1" applyProtection="1"/>
    <xf numFmtId="0" fontId="0" fillId="0" borderId="0" xfId="0" applyNumberFormat="1"/>
    <xf numFmtId="14" fontId="0" fillId="0" borderId="0" xfId="0" applyNumberFormat="1" applyProtection="1"/>
    <xf numFmtId="0" fontId="0" fillId="2" borderId="1" xfId="0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2" fontId="0" fillId="0" borderId="0" xfId="0" applyNumberFormat="1"/>
    <xf numFmtId="0" fontId="0" fillId="0" borderId="0" xfId="0" quotePrefix="1"/>
    <xf numFmtId="0" fontId="0" fillId="0" borderId="10" xfId="0" applyBorder="1" applyProtection="1"/>
    <xf numFmtId="0" fontId="0" fillId="0" borderId="11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 wrapText="1"/>
    </xf>
    <xf numFmtId="0" fontId="0" fillId="0" borderId="11" xfId="0" applyBorder="1" applyProtection="1"/>
    <xf numFmtId="0" fontId="0" fillId="0" borderId="12" xfId="0" applyBorder="1" applyProtection="1"/>
    <xf numFmtId="0" fontId="0" fillId="0" borderId="13" xfId="0" applyBorder="1" applyProtection="1"/>
    <xf numFmtId="0" fontId="0" fillId="0" borderId="0" xfId="0" applyBorder="1" applyAlignment="1" applyProtection="1">
      <alignment horizontal="center" vertical="center"/>
      <protection locked="0"/>
    </xf>
    <xf numFmtId="0" fontId="0" fillId="0" borderId="14" xfId="0" applyBorder="1" applyProtection="1"/>
    <xf numFmtId="0" fontId="0" fillId="0" borderId="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0" fillId="6" borderId="15" xfId="0" applyFont="1" applyFill="1" applyBorder="1" applyAlignment="1" applyProtection="1">
      <alignment vertical="center"/>
      <protection locked="0"/>
    </xf>
    <xf numFmtId="0" fontId="20" fillId="6" borderId="16" xfId="0" applyFont="1" applyFill="1" applyBorder="1" applyAlignment="1" applyProtection="1">
      <alignment vertical="center"/>
      <protection locked="0"/>
    </xf>
    <xf numFmtId="0" fontId="20" fillId="6" borderId="17" xfId="0" applyFont="1" applyFill="1" applyBorder="1" applyAlignment="1" applyProtection="1">
      <alignment vertical="center"/>
      <protection locked="0"/>
    </xf>
    <xf numFmtId="0" fontId="14" fillId="8" borderId="10" xfId="0" applyFont="1" applyFill="1" applyBorder="1" applyAlignment="1" applyProtection="1">
      <alignment horizontal="center" vertical="center" wrapText="1"/>
      <protection locked="0"/>
    </xf>
    <xf numFmtId="0" fontId="14" fillId="8" borderId="17" xfId="0" applyFont="1" applyFill="1" applyBorder="1" applyAlignment="1" applyProtection="1">
      <alignment horizontal="center" vertical="center" wrapText="1"/>
      <protection locked="0"/>
    </xf>
    <xf numFmtId="0" fontId="14" fillId="8" borderId="22" xfId="0" applyFont="1" applyFill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wrapText="1"/>
    </xf>
    <xf numFmtId="0" fontId="21" fillId="6" borderId="21" xfId="0" applyFont="1" applyFill="1" applyBorder="1" applyAlignment="1" applyProtection="1">
      <alignment horizontal="center" vertical="center" wrapText="1"/>
    </xf>
    <xf numFmtId="0" fontId="21" fillId="6" borderId="14" xfId="0" applyFont="1" applyFill="1" applyBorder="1" applyAlignment="1" applyProtection="1">
      <alignment horizontal="center" vertical="center" wrapText="1"/>
    </xf>
    <xf numFmtId="0" fontId="21" fillId="6" borderId="22" xfId="0" applyFont="1" applyFill="1" applyBorder="1" applyAlignment="1" applyProtection="1">
      <alignment horizontal="center" vertical="center" wrapText="1"/>
    </xf>
    <xf numFmtId="0" fontId="14" fillId="8" borderId="26" xfId="0" applyFont="1" applyFill="1" applyBorder="1" applyAlignment="1" applyProtection="1">
      <alignment horizontal="center" vertical="center" wrapText="1"/>
      <protection locked="0"/>
    </xf>
    <xf numFmtId="0" fontId="14" fillId="8" borderId="27" xfId="0" applyFont="1" applyFill="1" applyBorder="1" applyAlignment="1" applyProtection="1">
      <alignment horizontal="center" vertical="center" wrapText="1"/>
      <protection locked="0"/>
    </xf>
    <xf numFmtId="0" fontId="14" fillId="8" borderId="28" xfId="0" applyFont="1" applyFill="1" applyBorder="1" applyAlignment="1" applyProtection="1">
      <alignment horizontal="center" vertical="center" wrapText="1"/>
      <protection locked="0"/>
    </xf>
    <xf numFmtId="0" fontId="14" fillId="8" borderId="2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22" fillId="0" borderId="21" xfId="0" applyFont="1" applyBorder="1" applyAlignment="1" applyProtection="1">
      <alignment horizontal="center" vertical="center"/>
    </xf>
    <xf numFmtId="0" fontId="15" fillId="0" borderId="12" xfId="0" applyFont="1" applyBorder="1" applyAlignment="1" applyProtection="1">
      <alignment horizontal="center" vertical="center"/>
      <protection locked="0"/>
    </xf>
    <xf numFmtId="14" fontId="0" fillId="9" borderId="10" xfId="0" applyNumberFormat="1" applyFill="1" applyBorder="1" applyAlignment="1" applyProtection="1">
      <alignment horizontal="center" vertical="center"/>
      <protection locked="0"/>
    </xf>
    <xf numFmtId="0" fontId="15" fillId="0" borderId="21" xfId="0" applyFont="1" applyFill="1" applyBorder="1" applyAlignment="1" applyProtection="1">
      <alignment horizontal="center" vertical="center"/>
      <protection locked="0"/>
    </xf>
    <xf numFmtId="2" fontId="15" fillId="9" borderId="30" xfId="0" applyNumberFormat="1" applyFont="1" applyFill="1" applyBorder="1" applyAlignment="1" applyProtection="1">
      <alignment horizontal="center" vertical="center" wrapText="1"/>
      <protection hidden="1"/>
    </xf>
    <xf numFmtId="2" fontId="15" fillId="10" borderId="21" xfId="0" applyNumberFormat="1" applyFont="1" applyFill="1" applyBorder="1" applyAlignment="1" applyProtection="1">
      <alignment horizontal="center" vertical="center" wrapText="1"/>
      <protection hidden="1"/>
    </xf>
    <xf numFmtId="2" fontId="0" fillId="11" borderId="31" xfId="0" applyNumberFormat="1" applyFill="1" applyBorder="1" applyAlignment="1" applyProtection="1">
      <alignment horizontal="center" vertical="center"/>
    </xf>
    <xf numFmtId="2" fontId="0" fillId="11" borderId="4" xfId="0" applyNumberFormat="1" applyFill="1" applyBorder="1" applyAlignment="1" applyProtection="1">
      <alignment horizontal="center" vertical="center"/>
    </xf>
    <xf numFmtId="2" fontId="0" fillId="11" borderId="32" xfId="0" applyNumberFormat="1" applyFill="1" applyBorder="1" applyAlignment="1" applyProtection="1">
      <alignment horizontal="center" vertical="center"/>
    </xf>
    <xf numFmtId="2" fontId="0" fillId="11" borderId="8" xfId="0" applyNumberFormat="1" applyFill="1" applyBorder="1" applyAlignment="1" applyProtection="1">
      <alignment horizontal="center" vertical="center"/>
    </xf>
    <xf numFmtId="2" fontId="0" fillId="11" borderId="1" xfId="0" applyNumberFormat="1" applyFill="1" applyBorder="1" applyAlignment="1" applyProtection="1">
      <alignment horizontal="center" vertical="center"/>
    </xf>
    <xf numFmtId="2" fontId="0" fillId="0" borderId="14" xfId="0" applyNumberFormat="1" applyBorder="1" applyProtection="1"/>
    <xf numFmtId="0" fontId="22" fillId="0" borderId="30" xfId="0" applyFont="1" applyBorder="1" applyAlignment="1" applyProtection="1">
      <alignment horizontal="center" vertical="center"/>
    </xf>
    <xf numFmtId="0" fontId="15" fillId="0" borderId="14" xfId="0" applyFont="1" applyBorder="1" applyAlignment="1" applyProtection="1">
      <alignment horizontal="center" vertical="center"/>
      <protection locked="0"/>
    </xf>
    <xf numFmtId="14" fontId="0" fillId="9" borderId="13" xfId="0" applyNumberFormat="1" applyFill="1" applyBorder="1" applyAlignment="1" applyProtection="1">
      <alignment horizontal="center" vertical="center"/>
      <protection locked="0"/>
    </xf>
    <xf numFmtId="0" fontId="15" fillId="0" borderId="30" xfId="0" applyFont="1" applyFill="1" applyBorder="1" applyAlignment="1" applyProtection="1">
      <alignment horizontal="center" vertical="center"/>
      <protection locked="0"/>
    </xf>
    <xf numFmtId="10" fontId="0" fillId="0" borderId="14" xfId="0" applyNumberFormat="1" applyFill="1" applyBorder="1" applyAlignment="1" applyProtection="1">
      <alignment horizontal="center" vertical="center"/>
      <protection locked="0"/>
    </xf>
    <xf numFmtId="10" fontId="0" fillId="0" borderId="13" xfId="0" applyNumberFormat="1" applyFill="1" applyBorder="1" applyAlignment="1" applyProtection="1">
      <alignment horizontal="center" vertical="center"/>
      <protection locked="0"/>
    </xf>
    <xf numFmtId="2" fontId="15" fillId="10" borderId="3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25" xfId="0" applyFont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  <protection locked="0"/>
    </xf>
    <xf numFmtId="0" fontId="15" fillId="0" borderId="25" xfId="0" applyFont="1" applyFill="1" applyBorder="1" applyAlignment="1" applyProtection="1">
      <alignment horizontal="center" vertical="center"/>
      <protection locked="0"/>
    </xf>
    <xf numFmtId="10" fontId="0" fillId="0" borderId="33" xfId="0" applyNumberFormat="1" applyFill="1" applyBorder="1" applyAlignment="1" applyProtection="1">
      <alignment horizontal="center" vertical="center"/>
      <protection locked="0"/>
    </xf>
    <xf numFmtId="10" fontId="0" fillId="0" borderId="26" xfId="0" applyNumberFormat="1" applyFill="1" applyBorder="1" applyAlignment="1" applyProtection="1">
      <alignment horizontal="center" vertical="center"/>
      <protection locked="0"/>
    </xf>
    <xf numFmtId="2" fontId="15" fillId="10" borderId="25" xfId="0" applyNumberFormat="1" applyFont="1" applyFill="1" applyBorder="1" applyAlignment="1" applyProtection="1">
      <alignment horizontal="center" vertical="center" wrapText="1"/>
      <protection hidden="1"/>
    </xf>
    <xf numFmtId="0" fontId="21" fillId="6" borderId="22" xfId="0" applyFont="1" applyFill="1" applyBorder="1" applyAlignment="1" applyProtection="1">
      <alignment horizontal="center" vertical="center"/>
    </xf>
    <xf numFmtId="2" fontId="21" fillId="0" borderId="22" xfId="0" applyNumberFormat="1" applyFont="1" applyFill="1" applyBorder="1" applyAlignment="1" applyProtection="1">
      <alignment horizontal="center" vertical="center" wrapText="1"/>
    </xf>
    <xf numFmtId="2" fontId="21" fillId="0" borderId="20" xfId="0" applyNumberFormat="1" applyFont="1" applyFill="1" applyBorder="1" applyAlignment="1" applyProtection="1">
      <alignment horizontal="center" vertical="center"/>
    </xf>
    <xf numFmtId="2" fontId="21" fillId="0" borderId="22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0" fillId="0" borderId="0" xfId="0" applyBorder="1" applyAlignment="1" applyProtection="1">
      <alignment wrapText="1"/>
    </xf>
    <xf numFmtId="0" fontId="21" fillId="12" borderId="21" xfId="0" applyFont="1" applyFill="1" applyBorder="1" applyAlignment="1" applyProtection="1">
      <alignment horizontal="center" vertical="center" wrapText="1"/>
    </xf>
    <xf numFmtId="0" fontId="22" fillId="13" borderId="2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 wrapText="1"/>
      <protection locked="0"/>
    </xf>
    <xf numFmtId="0" fontId="24" fillId="12" borderId="21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</xf>
    <xf numFmtId="0" fontId="22" fillId="14" borderId="22" xfId="0" applyFont="1" applyFill="1" applyBorder="1" applyAlignment="1" applyProtection="1">
      <alignment horizontal="center" vertical="center"/>
    </xf>
    <xf numFmtId="0" fontId="22" fillId="0" borderId="22" xfId="0" applyFont="1" applyBorder="1" applyAlignment="1" applyProtection="1">
      <alignment horizontal="center" vertical="center"/>
      <protection locked="0"/>
    </xf>
    <xf numFmtId="1" fontId="22" fillId="0" borderId="22" xfId="0" applyNumberFormat="1" applyFont="1" applyBorder="1" applyAlignment="1" applyProtection="1">
      <alignment horizontal="center" vertical="center"/>
    </xf>
    <xf numFmtId="1" fontId="22" fillId="11" borderId="22" xfId="0" applyNumberFormat="1" applyFont="1" applyFill="1" applyBorder="1" applyAlignment="1" applyProtection="1">
      <alignment horizontal="center" vertical="center"/>
    </xf>
    <xf numFmtId="1" fontId="22" fillId="11" borderId="17" xfId="0" applyNumberFormat="1" applyFont="1" applyFill="1" applyBorder="1" applyAlignment="1" applyProtection="1">
      <alignment horizontal="center" vertical="center"/>
    </xf>
    <xf numFmtId="2" fontId="25" fillId="0" borderId="22" xfId="0" applyNumberFormat="1" applyFont="1" applyBorder="1" applyAlignment="1" applyProtection="1">
      <alignment horizontal="center" vertical="center"/>
      <protection locked="0"/>
    </xf>
    <xf numFmtId="0" fontId="16" fillId="0" borderId="0" xfId="0" applyFont="1" applyBorder="1" applyProtection="1"/>
    <xf numFmtId="0" fontId="15" fillId="14" borderId="22" xfId="0" applyFont="1" applyFill="1" applyBorder="1" applyAlignment="1" applyProtection="1">
      <alignment horizontal="center" vertical="center"/>
    </xf>
    <xf numFmtId="0" fontId="15" fillId="7" borderId="22" xfId="0" applyFont="1" applyFill="1" applyBorder="1" applyAlignment="1" applyProtection="1">
      <alignment horizontal="center" vertical="center"/>
    </xf>
    <xf numFmtId="0" fontId="16" fillId="0" borderId="0" xfId="0" applyFont="1" applyProtection="1"/>
    <xf numFmtId="0" fontId="21" fillId="12" borderId="15" xfId="0" applyFont="1" applyFill="1" applyBorder="1" applyAlignment="1" applyProtection="1">
      <alignment horizontal="center" vertical="center" wrapText="1"/>
      <protection locked="0"/>
    </xf>
    <xf numFmtId="0" fontId="21" fillId="12" borderId="34" xfId="0" applyFont="1" applyFill="1" applyBorder="1" applyAlignment="1" applyProtection="1">
      <alignment horizontal="center" vertical="center" wrapText="1"/>
      <protection locked="0"/>
    </xf>
    <xf numFmtId="0" fontId="21" fillId="12" borderId="33" xfId="0" applyFont="1" applyFill="1" applyBorder="1" applyAlignment="1" applyProtection="1">
      <alignment horizontal="center" vertical="center" wrapText="1"/>
      <protection locked="0"/>
    </xf>
    <xf numFmtId="1" fontId="22" fillId="14" borderId="25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/>
    </xf>
    <xf numFmtId="0" fontId="26" fillId="0" borderId="14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 wrapText="1"/>
    </xf>
    <xf numFmtId="2" fontId="27" fillId="0" borderId="22" xfId="0" applyNumberFormat="1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21" fillId="17" borderId="15" xfId="0" applyFont="1" applyFill="1" applyBorder="1" applyAlignment="1" applyProtection="1">
      <alignment horizontal="left" vertical="top"/>
    </xf>
    <xf numFmtId="0" fontId="30" fillId="17" borderId="16" xfId="0" applyFont="1" applyFill="1" applyBorder="1" applyAlignment="1" applyProtection="1">
      <alignment horizontal="left" vertical="top"/>
    </xf>
    <xf numFmtId="0" fontId="30" fillId="17" borderId="17" xfId="0" applyFont="1" applyFill="1" applyBorder="1" applyAlignment="1" applyProtection="1">
      <alignment horizontal="left" vertical="top"/>
    </xf>
    <xf numFmtId="2" fontId="25" fillId="0" borderId="22" xfId="0" applyNumberFormat="1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 vertical="center"/>
    </xf>
    <xf numFmtId="14" fontId="25" fillId="0" borderId="22" xfId="0" applyNumberFormat="1" applyFont="1" applyBorder="1" applyAlignment="1" applyProtection="1">
      <alignment horizontal="center" vertical="center"/>
      <protection locked="0"/>
    </xf>
    <xf numFmtId="10" fontId="25" fillId="0" borderId="22" xfId="0" applyNumberFormat="1" applyFont="1" applyBorder="1" applyAlignment="1" applyProtection="1">
      <alignment horizontal="center" vertical="center"/>
      <protection locked="0"/>
    </xf>
    <xf numFmtId="14" fontId="25" fillId="0" borderId="22" xfId="0" applyNumberFormat="1" applyFont="1" applyBorder="1" applyAlignment="1" applyProtection="1">
      <alignment horizontal="center" vertical="center"/>
    </xf>
    <xf numFmtId="0" fontId="0" fillId="0" borderId="26" xfId="0" applyBorder="1" applyProtection="1"/>
    <xf numFmtId="0" fontId="0" fillId="0" borderId="34" xfId="0" applyBorder="1" applyAlignment="1" applyProtection="1">
      <alignment horizontal="center" vertical="center"/>
    </xf>
    <xf numFmtId="0" fontId="0" fillId="0" borderId="34" xfId="0" applyBorder="1" applyAlignment="1" applyProtection="1">
      <alignment horizontal="center" vertical="center" wrapText="1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4" fontId="0" fillId="0" borderId="0" xfId="0" applyNumberFormat="1" applyAlignment="1" applyProtection="1">
      <alignment horizontal="center" vertical="center"/>
    </xf>
    <xf numFmtId="9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 shrinkToFit="1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</xf>
    <xf numFmtId="14" fontId="9" fillId="0" borderId="0" xfId="0" applyNumberFormat="1" applyFont="1" applyBorder="1" applyAlignment="1" applyProtection="1">
      <alignment horizontal="center" vertical="center" wrapText="1" shrinkToFit="1"/>
    </xf>
    <xf numFmtId="0" fontId="12" fillId="0" borderId="1" xfId="0" applyFont="1" applyBorder="1" applyAlignment="1" applyProtection="1">
      <alignment horizontal="center" vertical="center"/>
    </xf>
    <xf numFmtId="9" fontId="4" fillId="0" borderId="3" xfId="0" applyNumberFormat="1" applyFont="1" applyBorder="1" applyAlignment="1" applyProtection="1">
      <alignment horizontal="center" vertical="center"/>
    </xf>
    <xf numFmtId="9" fontId="4" fillId="0" borderId="1" xfId="0" applyNumberFormat="1" applyFont="1" applyBorder="1" applyAlignment="1" applyProtection="1">
      <alignment horizontal="center" vertical="center"/>
    </xf>
    <xf numFmtId="0" fontId="31" fillId="0" borderId="1" xfId="0" applyFont="1" applyBorder="1" applyAlignment="1" applyProtection="1">
      <alignment horizontal="center" vertical="center" wrapText="1" shrinkToFit="1"/>
    </xf>
    <xf numFmtId="0" fontId="31" fillId="0" borderId="0" xfId="0" applyFont="1" applyBorder="1" applyAlignment="1" applyProtection="1">
      <alignment horizontal="center" vertical="center" wrapText="1" shrinkToFit="1"/>
    </xf>
    <xf numFmtId="9" fontId="4" fillId="0" borderId="0" xfId="0" applyNumberFormat="1" applyFont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10" borderId="1" xfId="0" applyFont="1" applyFill="1" applyBorder="1" applyAlignment="1" applyProtection="1">
      <alignment horizontal="center" vertical="center"/>
      <protection locked="0"/>
    </xf>
    <xf numFmtId="0" fontId="4" fillId="10" borderId="1" xfId="0" applyFont="1" applyFill="1" applyBorder="1" applyAlignment="1" applyProtection="1">
      <alignment horizontal="center" vertical="center"/>
      <protection locked="0"/>
    </xf>
    <xf numFmtId="0" fontId="1" fillId="10" borderId="1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Protection="1">
      <protection locked="0"/>
    </xf>
    <xf numFmtId="0" fontId="0" fillId="0" borderId="1" xfId="0" applyBorder="1" applyAlignment="1" applyProtection="1">
      <alignment horizontal="center" vertical="center" wrapText="1" shrinkToFit="1"/>
    </xf>
    <xf numFmtId="14" fontId="0" fillId="0" borderId="1" xfId="0" applyNumberFormat="1" applyBorder="1" applyAlignment="1" applyProtection="1">
      <alignment horizontal="center" vertical="center" wrapText="1" shrinkToFit="1"/>
    </xf>
    <xf numFmtId="14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 wrapText="1" shrinkToFit="1"/>
    </xf>
    <xf numFmtId="14" fontId="0" fillId="0" borderId="0" xfId="0" applyNumberFormat="1" applyBorder="1" applyProtection="1"/>
    <xf numFmtId="0" fontId="7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8" xfId="0" applyFont="1" applyBorder="1" applyAlignment="1" applyProtection="1">
      <alignment wrapText="1" shrinkToFit="1"/>
      <protection locked="0"/>
    </xf>
    <xf numFmtId="0" fontId="5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 shrinkToFit="1"/>
      <protection locked="0"/>
    </xf>
    <xf numFmtId="2" fontId="27" fillId="0" borderId="25" xfId="0" applyNumberFormat="1" applyFont="1" applyBorder="1" applyAlignment="1" applyProtection="1">
      <alignment horizontal="center" vertical="center"/>
    </xf>
    <xf numFmtId="1" fontId="0" fillId="0" borderId="1" xfId="0" applyNumberFormat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 wrapText="1" shrinkToFit="1"/>
      <protection locked="0"/>
    </xf>
    <xf numFmtId="9" fontId="4" fillId="0" borderId="1" xfId="0" applyNumberFormat="1" applyFont="1" applyBorder="1" applyAlignment="1" applyProtection="1">
      <alignment horizontal="center" vertical="center"/>
      <protection locked="0"/>
    </xf>
    <xf numFmtId="0" fontId="0" fillId="2" borderId="1" xfId="0" applyFill="1" applyBorder="1" applyProtection="1"/>
    <xf numFmtId="14" fontId="0" fillId="0" borderId="1" xfId="0" applyNumberFormat="1" applyFont="1" applyBorder="1" applyAlignment="1" applyProtection="1">
      <alignment vertical="center"/>
      <protection locked="0"/>
    </xf>
    <xf numFmtId="0" fontId="0" fillId="0" borderId="1" xfId="0" applyFont="1" applyBorder="1" applyAlignment="1" applyProtection="1">
      <alignment vertical="center" wrapText="1" shrinkToFit="1"/>
      <protection locked="0"/>
    </xf>
    <xf numFmtId="0" fontId="0" fillId="0" borderId="1" xfId="0" applyFont="1" applyBorder="1" applyProtection="1">
      <protection locked="0"/>
    </xf>
    <xf numFmtId="14" fontId="0" fillId="0" borderId="1" xfId="0" applyNumberFormat="1" applyFont="1" applyBorder="1" applyProtection="1">
      <protection locked="0"/>
    </xf>
    <xf numFmtId="0" fontId="0" fillId="0" borderId="0" xfId="0" applyFont="1" applyProtection="1">
      <protection locked="0"/>
    </xf>
    <xf numFmtId="164" fontId="0" fillId="0" borderId="10" xfId="0" applyNumberFormat="1" applyFill="1" applyBorder="1" applyAlignment="1" applyProtection="1">
      <alignment horizontal="center" vertical="center"/>
      <protection locked="0"/>
    </xf>
    <xf numFmtId="164" fontId="0" fillId="0" borderId="13" xfId="0" applyNumberFormat="1" applyFill="1" applyBorder="1" applyAlignment="1" applyProtection="1">
      <alignment horizontal="center" vertical="center"/>
      <protection locked="0"/>
    </xf>
    <xf numFmtId="0" fontId="25" fillId="0" borderId="22" xfId="0" applyNumberFormat="1" applyFont="1" applyBorder="1" applyAlignment="1" applyProtection="1">
      <alignment horizontal="center" vertical="center"/>
      <protection locked="0"/>
    </xf>
    <xf numFmtId="9" fontId="0" fillId="0" borderId="14" xfId="0" applyNumberFormat="1" applyFill="1" applyBorder="1" applyAlignment="1" applyProtection="1">
      <alignment horizontal="center" vertical="center"/>
      <protection locked="0"/>
    </xf>
    <xf numFmtId="14" fontId="0" fillId="9" borderId="26" xfId="0" applyNumberForma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 wrapText="1" shrinkToFit="1"/>
    </xf>
    <xf numFmtId="0" fontId="0" fillId="0" borderId="2" xfId="0" applyBorder="1" applyProtection="1"/>
    <xf numFmtId="0" fontId="0" fillId="0" borderId="3" xfId="0" applyBorder="1" applyProtection="1"/>
    <xf numFmtId="0" fontId="22" fillId="0" borderId="0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  <protection locked="0"/>
    </xf>
    <xf numFmtId="14" fontId="0" fillId="9" borderId="0" xfId="0" applyNumberForma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10" fontId="0" fillId="0" borderId="0" xfId="0" applyNumberFormat="1" applyFill="1" applyBorder="1" applyAlignment="1" applyProtection="1">
      <alignment horizontal="center" vertical="center"/>
      <protection locked="0"/>
    </xf>
    <xf numFmtId="2" fontId="15" fillId="9" borderId="14" xfId="0" applyNumberFormat="1" applyFont="1" applyFill="1" applyBorder="1" applyAlignment="1" applyProtection="1">
      <alignment horizontal="center" vertical="center" wrapText="1"/>
      <protection hidden="1"/>
    </xf>
    <xf numFmtId="2" fontId="0" fillId="11" borderId="0" xfId="0" applyNumberFormat="1" applyFill="1" applyBorder="1" applyAlignment="1" applyProtection="1">
      <alignment horizontal="center" vertical="center"/>
    </xf>
    <xf numFmtId="2" fontId="27" fillId="0" borderId="21" xfId="0" applyNumberFormat="1" applyFont="1" applyBorder="1" applyAlignment="1" applyProtection="1">
      <alignment horizontal="center" vertical="center"/>
    </xf>
    <xf numFmtId="165" fontId="15" fillId="9" borderId="30" xfId="0" applyNumberFormat="1" applyFont="1" applyFill="1" applyBorder="1" applyAlignment="1" applyProtection="1">
      <alignment horizontal="center" vertical="center" wrapText="1"/>
      <protection locked="0" hidden="1"/>
    </xf>
    <xf numFmtId="165" fontId="0" fillId="11" borderId="8" xfId="0" applyNumberFormat="1" applyFill="1" applyBorder="1" applyAlignment="1" applyProtection="1">
      <alignment horizontal="center" vertical="center"/>
    </xf>
    <xf numFmtId="14" fontId="0" fillId="0" borderId="0" xfId="0" applyNumberFormat="1" applyFont="1" applyProtection="1">
      <protection locked="0"/>
    </xf>
    <xf numFmtId="0" fontId="16" fillId="2" borderId="1" xfId="0" applyFont="1" applyFill="1" applyBorder="1" applyAlignment="1" applyProtection="1">
      <alignment vertical="center"/>
    </xf>
    <xf numFmtId="14" fontId="0" fillId="2" borderId="1" xfId="0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36" fillId="0" borderId="0" xfId="0" applyFont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37" fillId="0" borderId="0" xfId="0" applyFont="1" applyProtection="1"/>
    <xf numFmtId="0" fontId="37" fillId="0" borderId="0" xfId="0" applyFont="1" applyAlignment="1" applyProtection="1">
      <alignment horizontal="center" vertical="center" wrapText="1" shrinkToFit="1"/>
    </xf>
    <xf numFmtId="0" fontId="38" fillId="0" borderId="1" xfId="0" applyFont="1" applyBorder="1" applyAlignment="1" applyProtection="1">
      <alignment horizontal="center" vertical="center" wrapText="1" shrinkToFit="1"/>
    </xf>
    <xf numFmtId="0" fontId="40" fillId="0" borderId="1" xfId="0" applyFont="1" applyBorder="1" applyAlignment="1" applyProtection="1">
      <alignment horizontal="center" vertical="center" wrapText="1" shrinkToFit="1"/>
    </xf>
    <xf numFmtId="0" fontId="41" fillId="0" borderId="1" xfId="0" applyFont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 vertical="center" wrapText="1" shrinkToFit="1"/>
    </xf>
    <xf numFmtId="0" fontId="38" fillId="0" borderId="1" xfId="0" applyFont="1" applyBorder="1" applyAlignment="1" applyProtection="1">
      <alignment horizontal="center"/>
    </xf>
    <xf numFmtId="0" fontId="42" fillId="0" borderId="1" xfId="0" applyFont="1" applyBorder="1" applyProtection="1"/>
    <xf numFmtId="1" fontId="42" fillId="0" borderId="3" xfId="0" applyNumberFormat="1" applyFont="1" applyBorder="1" applyProtection="1"/>
    <xf numFmtId="0" fontId="43" fillId="0" borderId="1" xfId="0" applyFont="1" applyBorder="1" applyProtection="1"/>
    <xf numFmtId="0" fontId="42" fillId="0" borderId="0" xfId="0" applyFont="1" applyProtection="1"/>
    <xf numFmtId="14" fontId="37" fillId="0" borderId="0" xfId="0" applyNumberFormat="1" applyFont="1" applyProtection="1"/>
    <xf numFmtId="14" fontId="1" fillId="0" borderId="1" xfId="0" applyNumberFormat="1" applyFont="1" applyBorder="1" applyProtection="1">
      <protection locked="0"/>
    </xf>
    <xf numFmtId="9" fontId="4" fillId="0" borderId="1" xfId="0" applyNumberFormat="1" applyFont="1" applyBorder="1" applyProtection="1">
      <protection locked="0"/>
    </xf>
    <xf numFmtId="14" fontId="1" fillId="0" borderId="2" xfId="0" applyNumberFormat="1" applyFont="1" applyBorder="1" applyProtection="1">
      <protection locked="0"/>
    </xf>
    <xf numFmtId="0" fontId="39" fillId="0" borderId="1" xfId="0" applyFont="1" applyBorder="1" applyAlignment="1" applyProtection="1">
      <alignment horizontal="center" vertical="center" wrapText="1" shrinkToFit="1"/>
    </xf>
    <xf numFmtId="0" fontId="37" fillId="0" borderId="0" xfId="0" applyFont="1" applyBorder="1" applyAlignment="1" applyProtection="1">
      <alignment horizontal="center" vertical="center" wrapText="1" shrinkToFit="1"/>
    </xf>
    <xf numFmtId="14" fontId="1" fillId="0" borderId="1" xfId="0" applyNumberFormat="1" applyFont="1" applyBorder="1" applyProtection="1"/>
    <xf numFmtId="0" fontId="1" fillId="0" borderId="1" xfId="0" applyFont="1" applyBorder="1" applyAlignment="1" applyProtection="1">
      <alignment horizontal="center" vertical="center" wrapText="1" shrinkToFit="1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Protection="1"/>
    <xf numFmtId="0" fontId="1" fillId="0" borderId="1" xfId="0" applyFont="1" applyBorder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41" fillId="0" borderId="0" xfId="0" applyFont="1"/>
    <xf numFmtId="0" fontId="0" fillId="0" borderId="0" xfId="0" applyFont="1" applyAlignment="1" applyProtection="1">
      <alignment horizontal="center" vertical="center" wrapText="1" shrinkToFit="1"/>
    </xf>
    <xf numFmtId="14" fontId="44" fillId="0" borderId="1" xfId="0" applyNumberFormat="1" applyFont="1" applyFill="1" applyBorder="1" applyProtection="1">
      <protection locked="0"/>
    </xf>
    <xf numFmtId="14" fontId="44" fillId="0" borderId="2" xfId="0" applyNumberFormat="1" applyFont="1" applyFill="1" applyBorder="1" applyProtection="1">
      <protection locked="0"/>
    </xf>
    <xf numFmtId="0" fontId="7" fillId="0" borderId="1" xfId="0" applyFont="1" applyBorder="1" applyAlignment="1" applyProtection="1">
      <alignment horizontal="center" vertical="center" wrapText="1" shrinkToFit="1"/>
      <protection locked="0"/>
    </xf>
    <xf numFmtId="0" fontId="38" fillId="0" borderId="5" xfId="0" applyFont="1" applyBorder="1" applyAlignment="1" applyProtection="1">
      <alignment horizontal="center" vertical="center" wrapText="1" shrinkToFit="1"/>
    </xf>
    <xf numFmtId="0" fontId="38" fillId="0" borderId="4" xfId="0" applyFont="1" applyBorder="1" applyAlignment="1" applyProtection="1">
      <alignment horizontal="center" vertical="center" wrapText="1" shrinkToFit="1"/>
    </xf>
    <xf numFmtId="0" fontId="38" fillId="0" borderId="6" xfId="0" applyFont="1" applyBorder="1" applyAlignment="1" applyProtection="1">
      <alignment horizontal="center" vertical="center" wrapText="1" shrinkToFit="1"/>
    </xf>
    <xf numFmtId="0" fontId="39" fillId="0" borderId="1" xfId="0" applyFont="1" applyBorder="1" applyAlignment="1" applyProtection="1">
      <alignment horizontal="center" vertical="center" wrapText="1" shrinkToFit="1"/>
    </xf>
    <xf numFmtId="14" fontId="8" fillId="10" borderId="7" xfId="0" applyNumberFormat="1" applyFont="1" applyFill="1" applyBorder="1" applyAlignment="1" applyProtection="1">
      <alignment horizontal="center" vertical="center"/>
      <protection locked="0"/>
    </xf>
    <xf numFmtId="14" fontId="0" fillId="10" borderId="9" xfId="0" applyNumberFormat="1" applyFill="1" applyBorder="1" applyAlignment="1" applyProtection="1">
      <alignment horizontal="center" vertical="center"/>
      <protection locked="0"/>
    </xf>
    <xf numFmtId="14" fontId="0" fillId="10" borderId="8" xfId="0" applyNumberFormat="1" applyFill="1" applyBorder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 wrapText="1" shrinkToFit="1"/>
    </xf>
    <xf numFmtId="0" fontId="29" fillId="17" borderId="15" xfId="0" applyFont="1" applyFill="1" applyBorder="1" applyAlignment="1" applyProtection="1">
      <alignment horizontal="left" vertical="top"/>
    </xf>
    <xf numFmtId="0" fontId="29" fillId="17" borderId="16" xfId="0" applyFont="1" applyFill="1" applyBorder="1" applyAlignment="1" applyProtection="1">
      <alignment horizontal="left" vertical="top"/>
    </xf>
    <xf numFmtId="0" fontId="29" fillId="17" borderId="17" xfId="0" applyFont="1" applyFill="1" applyBorder="1" applyAlignment="1" applyProtection="1">
      <alignment horizontal="left" vertical="top"/>
    </xf>
    <xf numFmtId="0" fontId="17" fillId="0" borderId="34" xfId="2" applyBorder="1" applyAlignment="1" applyProtection="1">
      <alignment horizontal="center" vertical="center"/>
    </xf>
    <xf numFmtId="0" fontId="21" fillId="15" borderId="15" xfId="0" applyFont="1" applyFill="1" applyBorder="1" applyAlignment="1" applyProtection="1">
      <alignment horizontal="left" vertical="top"/>
      <protection locked="0"/>
    </xf>
    <xf numFmtId="0" fontId="21" fillId="15" borderId="16" xfId="0" applyFont="1" applyFill="1" applyBorder="1" applyAlignment="1" applyProtection="1">
      <alignment horizontal="left" vertical="top"/>
      <protection locked="0"/>
    </xf>
    <xf numFmtId="0" fontId="21" fillId="15" borderId="17" xfId="0" applyFont="1" applyFill="1" applyBorder="1" applyAlignment="1" applyProtection="1">
      <alignment horizontal="left" vertical="top"/>
      <protection locked="0"/>
    </xf>
    <xf numFmtId="0" fontId="21" fillId="15" borderId="10" xfId="0" applyFont="1" applyFill="1" applyBorder="1" applyAlignment="1" applyProtection="1">
      <alignment horizontal="center" vertical="center"/>
    </xf>
    <xf numFmtId="0" fontId="21" fillId="15" borderId="11" xfId="0" applyFont="1" applyFill="1" applyBorder="1" applyAlignment="1" applyProtection="1">
      <alignment horizontal="center" vertical="center"/>
    </xf>
    <xf numFmtId="0" fontId="21" fillId="15" borderId="12" xfId="0" applyFont="1" applyFill="1" applyBorder="1" applyAlignment="1" applyProtection="1">
      <alignment horizontal="center" vertical="center"/>
    </xf>
    <xf numFmtId="0" fontId="21" fillId="15" borderId="26" xfId="0" applyFont="1" applyFill="1" applyBorder="1" applyAlignment="1" applyProtection="1">
      <alignment horizontal="center" vertical="center"/>
    </xf>
    <xf numFmtId="0" fontId="21" fillId="15" borderId="34" xfId="0" applyFont="1" applyFill="1" applyBorder="1" applyAlignment="1" applyProtection="1">
      <alignment horizontal="center" vertical="center"/>
    </xf>
    <xf numFmtId="0" fontId="21" fillId="15" borderId="33" xfId="0" applyFont="1" applyFill="1" applyBorder="1" applyAlignment="1" applyProtection="1">
      <alignment horizontal="center" vertical="center"/>
    </xf>
    <xf numFmtId="2" fontId="27" fillId="0" borderId="21" xfId="0" applyNumberFormat="1" applyFont="1" applyBorder="1" applyAlignment="1" applyProtection="1">
      <alignment horizontal="center" vertical="center"/>
    </xf>
    <xf numFmtId="2" fontId="27" fillId="0" borderId="25" xfId="0" applyNumberFormat="1" applyFont="1" applyBorder="1" applyAlignment="1" applyProtection="1">
      <alignment horizontal="center" vertical="center"/>
    </xf>
    <xf numFmtId="0" fontId="21" fillId="7" borderId="10" xfId="1" applyFont="1" applyFill="1" applyBorder="1" applyAlignment="1" applyProtection="1">
      <alignment horizontal="center" vertical="center"/>
    </xf>
    <xf numFmtId="0" fontId="28" fillId="7" borderId="11" xfId="1" applyFont="1" applyFill="1" applyBorder="1" applyAlignment="1" applyProtection="1">
      <alignment horizontal="center" vertical="center"/>
    </xf>
    <xf numFmtId="0" fontId="28" fillId="7" borderId="12" xfId="1" applyFont="1" applyFill="1" applyBorder="1" applyAlignment="1" applyProtection="1">
      <alignment horizontal="center" vertical="center"/>
    </xf>
    <xf numFmtId="0" fontId="28" fillId="7" borderId="26" xfId="1" applyFont="1" applyFill="1" applyBorder="1" applyAlignment="1" applyProtection="1">
      <alignment horizontal="center" vertical="center"/>
    </xf>
    <xf numFmtId="0" fontId="28" fillId="7" borderId="34" xfId="1" applyFont="1" applyFill="1" applyBorder="1" applyAlignment="1" applyProtection="1">
      <alignment horizontal="center" vertical="center"/>
    </xf>
    <xf numFmtId="0" fontId="28" fillId="7" borderId="33" xfId="1" applyFont="1" applyFill="1" applyBorder="1" applyAlignment="1" applyProtection="1">
      <alignment horizontal="center" vertical="center"/>
    </xf>
    <xf numFmtId="0" fontId="21" fillId="15" borderId="15" xfId="0" applyFont="1" applyFill="1" applyBorder="1" applyAlignment="1" applyProtection="1">
      <alignment horizontal="left" vertical="top"/>
    </xf>
    <xf numFmtId="0" fontId="21" fillId="15" borderId="16" xfId="0" applyFont="1" applyFill="1" applyBorder="1" applyAlignment="1" applyProtection="1">
      <alignment horizontal="left" vertical="top"/>
    </xf>
    <xf numFmtId="0" fontId="21" fillId="15" borderId="17" xfId="0" applyFont="1" applyFill="1" applyBorder="1" applyAlignment="1" applyProtection="1">
      <alignment horizontal="left" vertical="top"/>
    </xf>
    <xf numFmtId="0" fontId="24" fillId="16" borderId="26" xfId="0" applyFont="1" applyFill="1" applyBorder="1" applyAlignment="1" applyProtection="1">
      <alignment horizontal="left" vertical="center"/>
    </xf>
    <xf numFmtId="0" fontId="24" fillId="16" borderId="34" xfId="0" applyFont="1" applyFill="1" applyBorder="1" applyAlignment="1" applyProtection="1">
      <alignment horizontal="left" vertical="center"/>
    </xf>
    <xf numFmtId="0" fontId="24" fillId="16" borderId="33" xfId="0" applyFont="1" applyFill="1" applyBorder="1" applyAlignment="1" applyProtection="1">
      <alignment horizontal="left" vertical="center"/>
    </xf>
    <xf numFmtId="0" fontId="21" fillId="7" borderId="21" xfId="0" applyFont="1" applyFill="1" applyBorder="1" applyAlignment="1" applyProtection="1">
      <alignment horizontal="center" vertical="center" wrapText="1"/>
    </xf>
    <xf numFmtId="0" fontId="21" fillId="7" borderId="25" xfId="0" applyFont="1" applyFill="1" applyBorder="1" applyAlignment="1" applyProtection="1">
      <alignment horizontal="center" vertical="center" wrapText="1"/>
    </xf>
    <xf numFmtId="0" fontId="14" fillId="8" borderId="21" xfId="0" applyFont="1" applyFill="1" applyBorder="1" applyAlignment="1" applyProtection="1">
      <alignment horizontal="center" vertical="center" wrapText="1"/>
      <protection locked="0"/>
    </xf>
    <xf numFmtId="0" fontId="14" fillId="8" borderId="25" xfId="0" applyFont="1" applyFill="1" applyBorder="1" applyAlignment="1" applyProtection="1">
      <alignment horizontal="center" vertical="center" wrapText="1"/>
      <protection locked="0"/>
    </xf>
    <xf numFmtId="0" fontId="14" fillId="8" borderId="15" xfId="0" applyFont="1" applyFill="1" applyBorder="1" applyAlignment="1" applyProtection="1">
      <alignment horizontal="center" vertical="center" wrapText="1"/>
      <protection locked="0"/>
    </xf>
    <xf numFmtId="0" fontId="14" fillId="8" borderId="16" xfId="0" applyFont="1" applyFill="1" applyBorder="1" applyAlignment="1" applyProtection="1">
      <alignment horizontal="center" vertical="center" wrapText="1"/>
      <protection locked="0"/>
    </xf>
    <xf numFmtId="0" fontId="24" fillId="16" borderId="13" xfId="0" applyFont="1" applyFill="1" applyBorder="1" applyAlignment="1" applyProtection="1">
      <alignment horizontal="left" vertical="center"/>
    </xf>
    <xf numFmtId="0" fontId="24" fillId="16" borderId="0" xfId="0" applyFont="1" applyFill="1" applyBorder="1" applyAlignment="1" applyProtection="1">
      <alignment horizontal="left" vertical="center"/>
    </xf>
    <xf numFmtId="0" fontId="24" fillId="16" borderId="14" xfId="0" applyFont="1" applyFill="1" applyBorder="1" applyAlignment="1" applyProtection="1">
      <alignment horizontal="left" vertical="center"/>
    </xf>
    <xf numFmtId="0" fontId="19" fillId="5" borderId="1" xfId="0" applyFont="1" applyFill="1" applyBorder="1" applyAlignment="1" applyProtection="1">
      <alignment horizontal="left" vertical="center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20" fillId="6" borderId="15" xfId="0" applyFont="1" applyFill="1" applyBorder="1" applyAlignment="1" applyProtection="1">
      <alignment horizontal="left" vertical="center"/>
    </xf>
    <xf numFmtId="0" fontId="20" fillId="6" borderId="16" xfId="0" applyFont="1" applyFill="1" applyBorder="1" applyAlignment="1" applyProtection="1">
      <alignment horizontal="left" vertical="center"/>
    </xf>
    <xf numFmtId="0" fontId="20" fillId="6" borderId="17" xfId="0" applyFont="1" applyFill="1" applyBorder="1" applyAlignment="1" applyProtection="1">
      <alignment horizontal="left" vertical="center"/>
    </xf>
    <xf numFmtId="0" fontId="21" fillId="6" borderId="18" xfId="0" applyFont="1" applyFill="1" applyBorder="1" applyAlignment="1" applyProtection="1">
      <alignment horizontal="center" vertical="center" wrapText="1"/>
    </xf>
    <xf numFmtId="0" fontId="21" fillId="6" borderId="23" xfId="0" applyFont="1" applyFill="1" applyBorder="1" applyAlignment="1" applyProtection="1">
      <alignment horizontal="center" vertical="center" wrapText="1"/>
    </xf>
    <xf numFmtId="0" fontId="21" fillId="6" borderId="19" xfId="0" applyFont="1" applyFill="1" applyBorder="1" applyAlignment="1" applyProtection="1">
      <alignment horizontal="center" vertical="center"/>
    </xf>
    <xf numFmtId="0" fontId="21" fillId="6" borderId="20" xfId="0" applyFont="1" applyFill="1" applyBorder="1" applyAlignment="1" applyProtection="1">
      <alignment horizontal="center" vertical="center"/>
    </xf>
    <xf numFmtId="0" fontId="21" fillId="6" borderId="24" xfId="0" applyFont="1" applyFill="1" applyBorder="1" applyAlignment="1" applyProtection="1">
      <alignment horizontal="center" vertical="center" wrapText="1"/>
    </xf>
    <xf numFmtId="0" fontId="21" fillId="6" borderId="10" xfId="0" applyFont="1" applyFill="1" applyBorder="1" applyAlignment="1" applyProtection="1">
      <alignment horizontal="center" vertical="center" wrapText="1"/>
    </xf>
    <xf numFmtId="0" fontId="21" fillId="6" borderId="11" xfId="0" applyFont="1" applyFill="1" applyBorder="1" applyAlignment="1" applyProtection="1">
      <alignment horizontal="center" vertical="center" wrapText="1"/>
    </xf>
    <xf numFmtId="0" fontId="21" fillId="6" borderId="12" xfId="0" applyFont="1" applyFill="1" applyBorder="1" applyAlignment="1" applyProtection="1">
      <alignment horizontal="center" vertical="center" wrapText="1"/>
    </xf>
    <xf numFmtId="0" fontId="22" fillId="13" borderId="21" xfId="0" applyFont="1" applyFill="1" applyBorder="1" applyAlignment="1" applyProtection="1">
      <alignment horizontal="center" vertical="center" wrapText="1"/>
    </xf>
    <xf numFmtId="0" fontId="22" fillId="13" borderId="25" xfId="0" applyFont="1" applyFill="1" applyBorder="1" applyAlignment="1" applyProtection="1">
      <alignment horizontal="center" vertical="center" wrapText="1"/>
    </xf>
    <xf numFmtId="0" fontId="25" fillId="0" borderId="21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</xf>
    <xf numFmtId="0" fontId="23" fillId="15" borderId="15" xfId="0" applyFont="1" applyFill="1" applyBorder="1" applyAlignment="1" applyProtection="1">
      <alignment horizontal="left" vertical="top"/>
    </xf>
    <xf numFmtId="0" fontId="23" fillId="15" borderId="16" xfId="0" applyFont="1" applyFill="1" applyBorder="1" applyAlignment="1" applyProtection="1">
      <alignment horizontal="left" vertical="top"/>
    </xf>
    <xf numFmtId="0" fontId="23" fillId="15" borderId="17" xfId="0" applyFont="1" applyFill="1" applyBorder="1" applyAlignment="1" applyProtection="1">
      <alignment horizontal="left" vertical="top"/>
    </xf>
    <xf numFmtId="0" fontId="23" fillId="12" borderId="15" xfId="0" applyFont="1" applyFill="1" applyBorder="1" applyAlignment="1" applyProtection="1">
      <alignment horizontal="left" vertical="top"/>
    </xf>
    <xf numFmtId="0" fontId="23" fillId="12" borderId="16" xfId="0" applyFont="1" applyFill="1" applyBorder="1" applyAlignment="1" applyProtection="1">
      <alignment horizontal="left" vertical="top"/>
    </xf>
    <xf numFmtId="0" fontId="23" fillId="12" borderId="17" xfId="0" applyFont="1" applyFill="1" applyBorder="1" applyAlignment="1" applyProtection="1">
      <alignment horizontal="left" vertical="top"/>
    </xf>
    <xf numFmtId="0" fontId="24" fillId="16" borderId="10" xfId="0" applyFont="1" applyFill="1" applyBorder="1" applyAlignment="1" applyProtection="1">
      <alignment horizontal="left" vertical="center"/>
    </xf>
    <xf numFmtId="0" fontId="24" fillId="16" borderId="11" xfId="0" applyFont="1" applyFill="1" applyBorder="1" applyAlignment="1" applyProtection="1">
      <alignment horizontal="left" vertical="center"/>
    </xf>
    <xf numFmtId="0" fontId="24" fillId="16" borderId="12" xfId="0" applyFont="1" applyFill="1" applyBorder="1" applyAlignment="1" applyProtection="1">
      <alignment horizontal="left" vertical="center"/>
    </xf>
    <xf numFmtId="0" fontId="18" fillId="4" borderId="13" xfId="0" applyFont="1" applyFill="1" applyBorder="1" applyAlignment="1" applyProtection="1">
      <alignment horizontal="left" vertical="top"/>
    </xf>
    <xf numFmtId="0" fontId="18" fillId="4" borderId="0" xfId="0" applyFont="1" applyFill="1" applyBorder="1" applyAlignment="1" applyProtection="1">
      <alignment horizontal="left" vertical="top"/>
    </xf>
    <xf numFmtId="0" fontId="17" fillId="0" borderId="4" xfId="2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center" vertical="center" wrapText="1" shrinkToFit="1"/>
    </xf>
    <xf numFmtId="0" fontId="1" fillId="0" borderId="3" xfId="0" applyFont="1" applyBorder="1" applyAlignment="1" applyProtection="1">
      <alignment horizontal="center" vertical="center" wrapText="1" shrinkToFit="1"/>
    </xf>
    <xf numFmtId="0" fontId="1" fillId="0" borderId="1" xfId="0" applyFont="1" applyBorder="1" applyAlignment="1" applyProtection="1">
      <alignment horizontal="center" vertical="center" wrapText="1" shrinkToFit="1"/>
    </xf>
    <xf numFmtId="0" fontId="0" fillId="0" borderId="35" xfId="0" applyBorder="1" applyAlignment="1" applyProtection="1">
      <alignment horizontal="center" vertical="center" wrapText="1" shrinkToFit="1"/>
    </xf>
    <xf numFmtId="0" fontId="0" fillId="0" borderId="0" xfId="0" applyBorder="1" applyAlignment="1" applyProtection="1">
      <alignment horizontal="center" vertical="center" wrapText="1" shrinkToFit="1"/>
    </xf>
    <xf numFmtId="0" fontId="37" fillId="0" borderId="35" xfId="0" applyFont="1" applyBorder="1" applyAlignment="1" applyProtection="1">
      <alignment horizontal="center" vertical="center" wrapText="1" shrinkToFit="1"/>
    </xf>
    <xf numFmtId="0" fontId="37" fillId="0" borderId="0" xfId="0" applyFont="1" applyBorder="1" applyAlignment="1" applyProtection="1">
      <alignment horizontal="center" vertical="center" wrapText="1" shrinkToFit="1"/>
    </xf>
  </cellXfs>
  <cellStyles count="3">
    <cellStyle name="Hyperlink" xfId="2" builtinId="8"/>
    <cellStyle name="Neutral" xfId="1" builtinId="28"/>
    <cellStyle name="Normal" xfId="0" builtinId="0"/>
  </cellStyles>
  <dxfs count="6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ont>
        <color theme="7" tint="-0.499984740745262"/>
      </font>
      <fill>
        <patternFill patternType="mediumGray">
          <fgColor theme="4" tint="0.39994506668294322"/>
          <bgColor auto="1"/>
        </patternFill>
      </fill>
    </dxf>
    <dxf>
      <fill>
        <patternFill>
          <bgColor theme="5" tint="0.39994506668294322"/>
        </patternFill>
      </fill>
    </dxf>
    <dxf>
      <font>
        <color theme="7" tint="-0.499984740745262"/>
      </font>
      <fill>
        <patternFill patternType="mediumGray">
          <fgColor theme="3" tint="0.59996337778862885"/>
        </patternFill>
      </fill>
    </dxf>
    <dxf>
      <fill>
        <patternFill patternType="darkGray">
          <fgColor theme="2"/>
          <bgColor theme="0"/>
        </patternFill>
      </fill>
    </dxf>
    <dxf>
      <fill>
        <patternFill patternType="mediumGray">
          <fgColor theme="2"/>
        </patternFill>
      </fill>
    </dxf>
    <dxf>
      <fill>
        <patternFill patternType="mediumGray">
          <fgColor theme="2"/>
        </patternFill>
      </fill>
    </dxf>
    <dxf>
      <font>
        <color theme="7" tint="-0.499984740745262"/>
      </font>
      <fill>
        <patternFill patternType="mediumGray">
          <f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7" tint="-0.499984740745262"/>
      </font>
      <fill>
        <patternFill patternType="mediumGray">
          <fgColor theme="4" tint="0.39994506668294322"/>
          <bgColor auto="1"/>
        </patternFill>
      </fill>
    </dxf>
    <dxf>
      <fill>
        <patternFill>
          <bgColor theme="5" tint="0.39994506668294322"/>
        </patternFill>
      </fill>
    </dxf>
    <dxf>
      <font>
        <color theme="7" tint="-0.499984740745262"/>
      </font>
      <fill>
        <patternFill patternType="mediumGray">
          <fgColor theme="3" tint="0.59996337778862885"/>
        </patternFill>
      </fill>
    </dxf>
    <dxf>
      <fill>
        <patternFill patternType="darkGray">
          <fgColor theme="2"/>
          <bgColor theme="0"/>
        </patternFill>
      </fill>
    </dxf>
    <dxf>
      <fill>
        <patternFill patternType="mediumGray">
          <fgColor theme="2"/>
        </patternFill>
      </fill>
    </dxf>
    <dxf>
      <fill>
        <patternFill patternType="mediumGray">
          <fgColor theme="2"/>
        </patternFill>
      </fill>
    </dxf>
    <dxf>
      <font>
        <color theme="7" tint="-0.499984740745262"/>
      </font>
      <fill>
        <patternFill patternType="mediumGray">
          <f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792480</xdr:colOff>
          <xdr:row>5</xdr:row>
          <xdr:rowOff>30480</xdr:rowOff>
        </xdr:from>
        <xdr:to>
          <xdr:col>1</xdr:col>
          <xdr:colOff>563880</xdr:colOff>
          <xdr:row>6</xdr:row>
          <xdr:rowOff>137160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960120</xdr:colOff>
          <xdr:row>5</xdr:row>
          <xdr:rowOff>30480</xdr:rowOff>
        </xdr:from>
        <xdr:to>
          <xdr:col>2</xdr:col>
          <xdr:colOff>731520</xdr:colOff>
          <xdr:row>6</xdr:row>
          <xdr:rowOff>137160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36 Months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190500</xdr:colOff>
          <xdr:row>2</xdr:row>
          <xdr:rowOff>137160</xdr:rowOff>
        </xdr:from>
        <xdr:to>
          <xdr:col>6</xdr:col>
          <xdr:colOff>899160</xdr:colOff>
          <xdr:row>4</xdr:row>
          <xdr:rowOff>99060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11</xdr:row>
      <xdr:rowOff>19050</xdr:rowOff>
    </xdr:from>
    <xdr:to>
      <xdr:col>2</xdr:col>
      <xdr:colOff>47625</xdr:colOff>
      <xdr:row>17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514600" y="2914650"/>
          <a:ext cx="2314575" cy="12763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12</xdr:row>
          <xdr:rowOff>45720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1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1356360</xdr:colOff>
          <xdr:row>12</xdr:row>
          <xdr:rowOff>30480</xdr:rowOff>
        </xdr:from>
        <xdr:to>
          <xdr:col>1</xdr:col>
          <xdr:colOff>2247900</xdr:colOff>
          <xdr:row>14</xdr:row>
          <xdr:rowOff>7620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1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60%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365760</xdr:colOff>
          <xdr:row>14</xdr:row>
          <xdr:rowOff>175260</xdr:rowOff>
        </xdr:from>
        <xdr:to>
          <xdr:col>1</xdr:col>
          <xdr:colOff>1257300</xdr:colOff>
          <xdr:row>16</xdr:row>
          <xdr:rowOff>152400</xdr:rowOff>
        </xdr:to>
        <xdr:sp macro="" textlink="">
          <xdr:nvSpPr>
            <xdr:cNvPr id="26627" name="Button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01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70%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1363980</xdr:colOff>
          <xdr:row>14</xdr:row>
          <xdr:rowOff>160020</xdr:rowOff>
        </xdr:from>
        <xdr:to>
          <xdr:col>1</xdr:col>
          <xdr:colOff>2255520</xdr:colOff>
          <xdr:row>16</xdr:row>
          <xdr:rowOff>144780</xdr:rowOff>
        </xdr:to>
        <xdr:sp macro="" textlink="">
          <xdr:nvSpPr>
            <xdr:cNvPr id="26628" name="Button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1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80%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350520</xdr:colOff>
          <xdr:row>12</xdr:row>
          <xdr:rowOff>22860</xdr:rowOff>
        </xdr:from>
        <xdr:to>
          <xdr:col>1</xdr:col>
          <xdr:colOff>1249680</xdr:colOff>
          <xdr:row>14</xdr:row>
          <xdr:rowOff>0</xdr:rowOff>
        </xdr:to>
        <xdr:sp macro="" textlink="">
          <xdr:nvSpPr>
            <xdr:cNvPr id="26629" name="Button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1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50%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792480</xdr:colOff>
          <xdr:row>12</xdr:row>
          <xdr:rowOff>30480</xdr:rowOff>
        </xdr:from>
        <xdr:to>
          <xdr:col>1</xdr:col>
          <xdr:colOff>563880</xdr:colOff>
          <xdr:row>13</xdr:row>
          <xdr:rowOff>137160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960120</xdr:colOff>
          <xdr:row>12</xdr:row>
          <xdr:rowOff>30480</xdr:rowOff>
        </xdr:from>
        <xdr:to>
          <xdr:col>2</xdr:col>
          <xdr:colOff>731520</xdr:colOff>
          <xdr:row>13</xdr:row>
          <xdr:rowOff>137160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36 Months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2</xdr:row>
          <xdr:rowOff>137160</xdr:rowOff>
        </xdr:from>
        <xdr:to>
          <xdr:col>3</xdr:col>
          <xdr:colOff>899160</xdr:colOff>
          <xdr:row>4</xdr:row>
          <xdr:rowOff>99060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4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5362575</xdr:colOff>
      <xdr:row>0</xdr:row>
      <xdr:rowOff>47625</xdr:rowOff>
    </xdr:from>
    <xdr:to>
      <xdr:col>0</xdr:col>
      <xdr:colOff>5657850</xdr:colOff>
      <xdr:row>0</xdr:row>
      <xdr:rowOff>371475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71" t="15544" r="96226" b="81771"/>
        <a:stretch/>
      </xdr:blipFill>
      <xdr:spPr bwMode="auto">
        <a:xfrm>
          <a:off x="5362575" y="47625"/>
          <a:ext cx="295275" cy="323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2</xdr:row>
          <xdr:rowOff>137160</xdr:rowOff>
        </xdr:from>
        <xdr:to>
          <xdr:col>3</xdr:col>
          <xdr:colOff>899160</xdr:colOff>
          <xdr:row>4</xdr:row>
          <xdr:rowOff>99060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504584</xdr:colOff>
      <xdr:row>1</xdr:row>
      <xdr:rowOff>0</xdr:rowOff>
    </xdr:from>
    <xdr:to>
      <xdr:col>20</xdr:col>
      <xdr:colOff>66675</xdr:colOff>
      <xdr:row>5</xdr:row>
      <xdr:rowOff>104775</xdr:rowOff>
    </xdr:to>
    <xdr:pic>
      <xdr:nvPicPr>
        <xdr:cNvPr id="2" name="Picture 1" descr="RCGP Colour  Std  sml-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409" y="190500"/>
          <a:ext cx="3524491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962024</xdr:colOff>
      <xdr:row>63</xdr:row>
      <xdr:rowOff>133350</xdr:rowOff>
    </xdr:from>
    <xdr:to>
      <xdr:col>11</xdr:col>
      <xdr:colOff>1095375</xdr:colOff>
      <xdr:row>68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1753849" y="19173825"/>
          <a:ext cx="2990851" cy="105727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/>
            <a:t>IMPORTANT: If any cells in the calculator are highlighted red, an additional review of the post/s may be required. Please refer to the user</a:t>
          </a:r>
          <a:r>
            <a:rPr lang="en-GB" sz="1200" b="1" baseline="0"/>
            <a:t> guide or contact the GPSA team for further information.</a:t>
          </a:r>
          <a:endParaRPr lang="en-GB" sz="12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236220</xdr:colOff>
          <xdr:row>3</xdr:row>
          <xdr:rowOff>22860</xdr:rowOff>
        </xdr:from>
        <xdr:to>
          <xdr:col>9</xdr:col>
          <xdr:colOff>312420</xdr:colOff>
          <xdr:row>5</xdr:row>
          <xdr:rowOff>198120</xdr:rowOff>
        </xdr:to>
        <xdr:sp macro="" textlink="">
          <xdr:nvSpPr>
            <xdr:cNvPr id="18443" name="Button 11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id="{00000000-0008-0000-0600-00000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0</xdr:colOff>
          <xdr:row>4</xdr:row>
          <xdr:rowOff>68580</xdr:rowOff>
        </xdr:from>
        <xdr:to>
          <xdr:col>30</xdr:col>
          <xdr:colOff>38100</xdr:colOff>
          <xdr:row>6</xdr:row>
          <xdr:rowOff>137160</xdr:rowOff>
        </xdr:to>
        <xdr:sp macro="" textlink="">
          <xdr:nvSpPr>
            <xdr:cNvPr id="18446" name="Button 14" hidden="1">
              <a:extLst>
                <a:ext uri="{63B3BB69-23CF-44E3-9099-C40C66FF867C}">
                  <a14:compatExt spid="_x0000_s18446"/>
                </a:ext>
                <a:ext uri="{FF2B5EF4-FFF2-40B4-BE49-F238E27FC236}">
                  <a16:creationId xmlns:a16="http://schemas.microsoft.com/office/drawing/2014/main" id="{00000000-0008-0000-0600-00000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1st Wed 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106680</xdr:colOff>
          <xdr:row>4</xdr:row>
          <xdr:rowOff>68580</xdr:rowOff>
        </xdr:from>
        <xdr:to>
          <xdr:col>31</xdr:col>
          <xdr:colOff>137160</xdr:colOff>
          <xdr:row>6</xdr:row>
          <xdr:rowOff>121920</xdr:rowOff>
        </xdr:to>
        <xdr:sp macro="" textlink="">
          <xdr:nvSpPr>
            <xdr:cNvPr id="18447" name="Button 15" hidden="1">
              <a:extLst>
                <a:ext uri="{63B3BB69-23CF-44E3-9099-C40C66FF867C}">
                  <a14:compatExt spid="_x0000_s18447"/>
                </a:ext>
                <a:ext uri="{FF2B5EF4-FFF2-40B4-BE49-F238E27FC236}">
                  <a16:creationId xmlns:a16="http://schemas.microsoft.com/office/drawing/2014/main" id="{00000000-0008-0000-0600-00000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1st Wed Off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85485</xdr:rowOff>
    </xdr:from>
    <xdr:to>
      <xdr:col>10</xdr:col>
      <xdr:colOff>198353</xdr:colOff>
      <xdr:row>49</xdr:row>
      <xdr:rowOff>29194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523"/>
          <a:ext cx="6304122" cy="9126786"/>
        </a:xfrm>
        <a:prstGeom prst="rect">
          <a:avLst/>
        </a:prstGeom>
      </xdr:spPr>
    </xdr:pic>
    <xdr:clientData/>
  </xdr:twoCellAnchor>
  <xdr:twoCellAnchor editAs="oneCell">
    <xdr:from>
      <xdr:col>9</xdr:col>
      <xdr:colOff>374606</xdr:colOff>
      <xdr:row>2</xdr:row>
      <xdr:rowOff>85485</xdr:rowOff>
    </xdr:from>
    <xdr:to>
      <xdr:col>19</xdr:col>
      <xdr:colOff>572959</xdr:colOff>
      <xdr:row>49</xdr:row>
      <xdr:rowOff>29194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798" y="549523"/>
          <a:ext cx="6304123" cy="9126786"/>
        </a:xfrm>
        <a:prstGeom prst="rect">
          <a:avLst/>
        </a:prstGeom>
      </xdr:spPr>
    </xdr:pic>
    <xdr:clientData/>
  </xdr:twoCellAnchor>
  <xdr:twoCellAnchor editAs="oneCell">
    <xdr:from>
      <xdr:col>18</xdr:col>
      <xdr:colOff>539260</xdr:colOff>
      <xdr:row>2</xdr:row>
      <xdr:rowOff>85485</xdr:rowOff>
    </xdr:from>
    <xdr:to>
      <xdr:col>29</xdr:col>
      <xdr:colOff>134570</xdr:colOff>
      <xdr:row>49</xdr:row>
      <xdr:rowOff>29193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645" y="549523"/>
          <a:ext cx="6311656" cy="9126785"/>
        </a:xfrm>
        <a:prstGeom prst="rect">
          <a:avLst/>
        </a:prstGeom>
      </xdr:spPr>
    </xdr:pic>
    <xdr:clientData/>
  </xdr:twoCellAnchor>
  <xdr:twoCellAnchor editAs="oneCell">
    <xdr:from>
      <xdr:col>28</xdr:col>
      <xdr:colOff>198356</xdr:colOff>
      <xdr:row>2</xdr:row>
      <xdr:rowOff>85485</xdr:rowOff>
    </xdr:from>
    <xdr:to>
      <xdr:col>38</xdr:col>
      <xdr:colOff>396709</xdr:colOff>
      <xdr:row>49</xdr:row>
      <xdr:rowOff>29194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4510" y="549523"/>
          <a:ext cx="6304122" cy="9126786"/>
        </a:xfrm>
        <a:prstGeom prst="rect">
          <a:avLst/>
        </a:prstGeom>
      </xdr:spPr>
    </xdr:pic>
    <xdr:clientData/>
  </xdr:twoCellAnchor>
  <xdr:twoCellAnchor editAs="oneCell">
    <xdr:from>
      <xdr:col>37</xdr:col>
      <xdr:colOff>517689</xdr:colOff>
      <xdr:row>2</xdr:row>
      <xdr:rowOff>85485</xdr:rowOff>
    </xdr:from>
    <xdr:to>
      <xdr:col>48</xdr:col>
      <xdr:colOff>105465</xdr:colOff>
      <xdr:row>49</xdr:row>
      <xdr:rowOff>29194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09035" y="549523"/>
          <a:ext cx="6304122" cy="9126786"/>
        </a:xfrm>
        <a:prstGeom prst="rect">
          <a:avLst/>
        </a:prstGeom>
      </xdr:spPr>
    </xdr:pic>
    <xdr:clientData/>
  </xdr:twoCellAnchor>
  <xdr:twoCellAnchor editAs="oneCell">
    <xdr:from>
      <xdr:col>47</xdr:col>
      <xdr:colOff>216840</xdr:colOff>
      <xdr:row>2</xdr:row>
      <xdr:rowOff>85485</xdr:rowOff>
    </xdr:from>
    <xdr:to>
      <xdr:col>57</xdr:col>
      <xdr:colOff>415192</xdr:colOff>
      <xdr:row>49</xdr:row>
      <xdr:rowOff>29194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3955" y="549523"/>
          <a:ext cx="6304122" cy="9126786"/>
        </a:xfrm>
        <a:prstGeom prst="rect">
          <a:avLst/>
        </a:prstGeom>
      </xdr:spPr>
    </xdr:pic>
    <xdr:clientData/>
  </xdr:twoCellAnchor>
  <xdr:twoCellAnchor>
    <xdr:from>
      <xdr:col>6</xdr:col>
      <xdr:colOff>170961</xdr:colOff>
      <xdr:row>0</xdr:row>
      <xdr:rowOff>122115</xdr:rowOff>
    </xdr:from>
    <xdr:to>
      <xdr:col>9</xdr:col>
      <xdr:colOff>48847</xdr:colOff>
      <xdr:row>0</xdr:row>
      <xdr:rowOff>123825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CxnSpPr/>
      </xdr:nvCxnSpPr>
      <xdr:spPr>
        <a:xfrm>
          <a:off x="3834423" y="122115"/>
          <a:ext cx="1709616" cy="171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518160</xdr:colOff>
          <xdr:row>9</xdr:row>
          <xdr:rowOff>121920</xdr:rowOff>
        </xdr:from>
        <xdr:to>
          <xdr:col>1</xdr:col>
          <xdr:colOff>1097280</xdr:colOff>
          <xdr:row>12</xdr:row>
          <xdr:rowOff>144780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8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1066800</xdr:colOff>
          <xdr:row>8</xdr:row>
          <xdr:rowOff>137160</xdr:rowOff>
        </xdr:from>
        <xdr:to>
          <xdr:col>2</xdr:col>
          <xdr:colOff>1965960</xdr:colOff>
          <xdr:row>10</xdr:row>
          <xdr:rowOff>114300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8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60%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30480</xdr:colOff>
          <xdr:row>11</xdr:row>
          <xdr:rowOff>106680</xdr:rowOff>
        </xdr:from>
        <xdr:to>
          <xdr:col>2</xdr:col>
          <xdr:colOff>922020</xdr:colOff>
          <xdr:row>13</xdr:row>
          <xdr:rowOff>83820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8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70%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1066800</xdr:colOff>
          <xdr:row>11</xdr:row>
          <xdr:rowOff>114300</xdr:rowOff>
        </xdr:from>
        <xdr:to>
          <xdr:col>2</xdr:col>
          <xdr:colOff>1965960</xdr:colOff>
          <xdr:row>13</xdr:row>
          <xdr:rowOff>99060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8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80%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30480</xdr:colOff>
          <xdr:row>8</xdr:row>
          <xdr:rowOff>121920</xdr:rowOff>
        </xdr:from>
        <xdr:to>
          <xdr:col>2</xdr:col>
          <xdr:colOff>922020</xdr:colOff>
          <xdr:row>10</xdr:row>
          <xdr:rowOff>106680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8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50%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28</xdr:row>
      <xdr:rowOff>76200</xdr:rowOff>
    </xdr:from>
    <xdr:to>
      <xdr:col>6</xdr:col>
      <xdr:colOff>738754</xdr:colOff>
      <xdr:row>69</xdr:row>
      <xdr:rowOff>92236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5550"/>
          <a:ext cx="5406004" cy="7826536"/>
        </a:xfrm>
        <a:prstGeom prst="rect">
          <a:avLst/>
        </a:prstGeom>
      </xdr:spPr>
    </xdr:pic>
    <xdr:clientData/>
  </xdr:twoCellAnchor>
  <xdr:twoCellAnchor editAs="oneCell">
    <xdr:from>
      <xdr:col>6</xdr:col>
      <xdr:colOff>61346</xdr:colOff>
      <xdr:row>28</xdr:row>
      <xdr:rowOff>76200</xdr:rowOff>
    </xdr:from>
    <xdr:to>
      <xdr:col>12</xdr:col>
      <xdr:colOff>400050</xdr:colOff>
      <xdr:row>69</xdr:row>
      <xdr:rowOff>92236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596" y="6305550"/>
          <a:ext cx="5406004" cy="7826536"/>
        </a:xfrm>
        <a:prstGeom prst="rect">
          <a:avLst/>
        </a:prstGeom>
      </xdr:spPr>
    </xdr:pic>
    <xdr:clientData/>
  </xdr:twoCellAnchor>
  <xdr:twoCellAnchor>
    <xdr:from>
      <xdr:col>2</xdr:col>
      <xdr:colOff>1038225</xdr:colOff>
      <xdr:row>25</xdr:row>
      <xdr:rowOff>171450</xdr:rowOff>
    </xdr:from>
    <xdr:to>
      <xdr:col>2</xdr:col>
      <xdr:colOff>1038225</xdr:colOff>
      <xdr:row>29</xdr:row>
      <xdr:rowOff>9525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>
          <a:off x="3629025" y="5829300"/>
          <a:ext cx="0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11</xdr:row>
      <xdr:rowOff>19050</xdr:rowOff>
    </xdr:from>
    <xdr:to>
      <xdr:col>2</xdr:col>
      <xdr:colOff>47625</xdr:colOff>
      <xdr:row>17</xdr:row>
      <xdr:rowOff>152400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2514600" y="2914650"/>
          <a:ext cx="2314575" cy="12763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12</xdr:row>
          <xdr:rowOff>45720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1356360</xdr:colOff>
          <xdr:row>12</xdr:row>
          <xdr:rowOff>30480</xdr:rowOff>
        </xdr:from>
        <xdr:to>
          <xdr:col>1</xdr:col>
          <xdr:colOff>2247900</xdr:colOff>
          <xdr:row>14</xdr:row>
          <xdr:rowOff>7620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60%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365760</xdr:colOff>
          <xdr:row>14</xdr:row>
          <xdr:rowOff>175260</xdr:rowOff>
        </xdr:from>
        <xdr:to>
          <xdr:col>1</xdr:col>
          <xdr:colOff>1257300</xdr:colOff>
          <xdr:row>16</xdr:row>
          <xdr:rowOff>152400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70%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1363980</xdr:colOff>
          <xdr:row>14</xdr:row>
          <xdr:rowOff>160020</xdr:rowOff>
        </xdr:from>
        <xdr:to>
          <xdr:col>1</xdr:col>
          <xdr:colOff>2255520</xdr:colOff>
          <xdr:row>16</xdr:row>
          <xdr:rowOff>144780</xdr:rowOff>
        </xdr:to>
        <xdr:sp macro="" textlink="">
          <xdr:nvSpPr>
            <xdr:cNvPr id="3076" name="Butto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80%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350520</xdr:colOff>
          <xdr:row>12</xdr:row>
          <xdr:rowOff>22860</xdr:rowOff>
        </xdr:from>
        <xdr:to>
          <xdr:col>1</xdr:col>
          <xdr:colOff>1249680</xdr:colOff>
          <xdr:row>14</xdr:row>
          <xdr:rowOff>0</xdr:rowOff>
        </xdr:to>
        <xdr:sp macro="" textlink="">
          <xdr:nvSpPr>
            <xdr:cNvPr id="3077" name="Butto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9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50%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247650</xdr:colOff>
      <xdr:row>8</xdr:row>
      <xdr:rowOff>47625</xdr:rowOff>
    </xdr:from>
    <xdr:to>
      <xdr:col>7</xdr:col>
      <xdr:colOff>666750</xdr:colOff>
      <xdr:row>14</xdr:row>
      <xdr:rowOff>38100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 flipH="1">
          <a:off x="5029200" y="2371725"/>
          <a:ext cx="5943600" cy="1133475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4766</xdr:colOff>
      <xdr:row>3</xdr:row>
      <xdr:rowOff>4763</xdr:rowOff>
    </xdr:from>
    <xdr:to>
      <xdr:col>5</xdr:col>
      <xdr:colOff>3</xdr:colOff>
      <xdr:row>4</xdr:row>
      <xdr:rowOff>138113</xdr:rowOff>
    </xdr:to>
    <xdr:sp macro="" textlink="">
      <xdr:nvSpPr>
        <xdr:cNvPr id="12" name="Left Brac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 rot="16200000">
          <a:off x="6527010" y="-364331"/>
          <a:ext cx="323850" cy="3805237"/>
        </a:xfrm>
        <a:prstGeom prst="leftBrace">
          <a:avLst>
            <a:gd name="adj1" fmla="val 37745"/>
            <a:gd name="adj2" fmla="val 50000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409575</xdr:colOff>
      <xdr:row>5</xdr:row>
      <xdr:rowOff>28574</xdr:rowOff>
    </xdr:from>
    <xdr:to>
      <xdr:col>4</xdr:col>
      <xdr:colOff>685800</xdr:colOff>
      <xdr:row>9</xdr:row>
      <xdr:rowOff>123825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5191125" y="1781174"/>
          <a:ext cx="2971800" cy="8572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Helps check</a:t>
          </a:r>
          <a:r>
            <a:rPr lang="en-GB" sz="1100" baseline="0"/>
            <a:t> the number of days within a post. Useful if you need to check if a sick /maternity leave post  corresponds to the  TooT declared on ARCP form.</a:t>
          </a:r>
          <a:endParaRPr lang="en-GB" sz="1100"/>
        </a:p>
      </xdr:txBody>
    </xdr:sp>
    <xdr:clientData/>
  </xdr:twoCellAnchor>
  <xdr:twoCellAnchor editAs="oneCell">
    <xdr:from>
      <xdr:col>0</xdr:col>
      <xdr:colOff>0</xdr:colOff>
      <xdr:row>29</xdr:row>
      <xdr:rowOff>95249</xdr:rowOff>
    </xdr:from>
    <xdr:to>
      <xdr:col>6</xdr:col>
      <xdr:colOff>105546</xdr:colOff>
      <xdr:row>73</xdr:row>
      <xdr:rowOff>167518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9849"/>
          <a:ext cx="5839596" cy="8454269"/>
        </a:xfrm>
        <a:prstGeom prst="rect">
          <a:avLst/>
        </a:prstGeom>
      </xdr:spPr>
    </xdr:pic>
    <xdr:clientData/>
  </xdr:twoCellAnchor>
  <xdr:twoCellAnchor editAs="oneCell">
    <xdr:from>
      <xdr:col>5</xdr:col>
      <xdr:colOff>561202</xdr:colOff>
      <xdr:row>29</xdr:row>
      <xdr:rowOff>95249</xdr:rowOff>
    </xdr:from>
    <xdr:to>
      <xdr:col>12</xdr:col>
      <xdr:colOff>76199</xdr:colOff>
      <xdr:row>73</xdr:row>
      <xdr:rowOff>167518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2752" y="6419849"/>
          <a:ext cx="5839597" cy="8454269"/>
        </a:xfrm>
        <a:prstGeom prst="rect">
          <a:avLst/>
        </a:prstGeom>
      </xdr:spPr>
    </xdr:pic>
    <xdr:clientData/>
  </xdr:twoCellAnchor>
  <xdr:twoCellAnchor>
    <xdr:from>
      <xdr:col>1</xdr:col>
      <xdr:colOff>1228725</xdr:colOff>
      <xdr:row>28</xdr:row>
      <xdr:rowOff>28575</xdr:rowOff>
    </xdr:from>
    <xdr:to>
      <xdr:col>1</xdr:col>
      <xdr:colOff>1228725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3619500" y="6162675"/>
          <a:ext cx="0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2.xml"/><Relationship Id="rId5" Type="http://schemas.openxmlformats.org/officeDocument/2006/relationships/ctrlProp" Target="../ctrlProps/ctrlProp21.xml"/><Relationship Id="rId4" Type="http://schemas.openxmlformats.org/officeDocument/2006/relationships/ctrlProp" Target="../ctrlProps/ctrlProp20.xml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2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Relationship Id="rId9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1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7.xml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K26"/>
  <sheetViews>
    <sheetView workbookViewId="0">
      <selection activeCell="B34" sqref="B34"/>
    </sheetView>
  </sheetViews>
  <sheetFormatPr defaultColWidth="9.109375" defaultRowHeight="14.4" x14ac:dyDescent="0.3"/>
  <cols>
    <col min="1" max="4" width="15.6640625" style="1" customWidth="1"/>
    <col min="5" max="6" width="15.6640625" style="1" hidden="1" customWidth="1"/>
    <col min="7" max="7" width="15.6640625" style="1" customWidth="1"/>
    <col min="8" max="8" width="16" style="1" customWidth="1"/>
    <col min="9" max="9" width="23.5546875" style="1" bestFit="1" customWidth="1"/>
    <col min="10" max="10" width="18" style="1" customWidth="1"/>
    <col min="11" max="11" width="16.44140625" style="1" customWidth="1"/>
    <col min="12" max="16384" width="9.109375" style="1"/>
  </cols>
  <sheetData>
    <row r="1" spans="1:11" s="7" customFormat="1" ht="50.25" customHeight="1" x14ac:dyDescent="0.45">
      <c r="A1" s="234" t="s">
        <v>8</v>
      </c>
      <c r="B1" s="234"/>
      <c r="C1" s="234" t="s">
        <v>20</v>
      </c>
      <c r="D1" s="234"/>
      <c r="E1" s="12"/>
      <c r="F1" s="12"/>
      <c r="G1" s="234" t="s">
        <v>15</v>
      </c>
      <c r="H1" s="234"/>
      <c r="I1" s="12" t="s">
        <v>17</v>
      </c>
      <c r="J1" s="234" t="s">
        <v>16</v>
      </c>
      <c r="K1" s="234"/>
    </row>
    <row r="2" spans="1:11" s="7" customFormat="1" ht="23.4" x14ac:dyDescent="0.45">
      <c r="A2" s="8" t="s">
        <v>4</v>
      </c>
      <c r="B2" s="8" t="s">
        <v>3</v>
      </c>
      <c r="C2" s="8" t="s">
        <v>4</v>
      </c>
      <c r="D2" s="8" t="s">
        <v>3</v>
      </c>
      <c r="E2" s="8"/>
      <c r="F2" s="8"/>
      <c r="G2" s="8" t="s">
        <v>4</v>
      </c>
      <c r="H2" s="8" t="s">
        <v>3</v>
      </c>
      <c r="I2" s="8"/>
      <c r="J2" s="8" t="s">
        <v>4</v>
      </c>
      <c r="K2" s="8" t="s">
        <v>3</v>
      </c>
    </row>
    <row r="3" spans="1:11" s="10" customFormat="1" ht="61.2" x14ac:dyDescent="0.3">
      <c r="A3" s="14"/>
      <c r="B3" s="14"/>
      <c r="C3" s="9"/>
      <c r="D3" s="9"/>
      <c r="E3" s="17">
        <f>(A3+B3/30)-(C3+(D3/30))</f>
        <v>0</v>
      </c>
      <c r="F3" s="17">
        <f>E3-G3</f>
        <v>0</v>
      </c>
      <c r="G3" s="11">
        <f>TRUNC(E3)</f>
        <v>0</v>
      </c>
      <c r="H3" s="11">
        <f>ROUND(F3*30,0)</f>
        <v>0</v>
      </c>
      <c r="I3" s="13"/>
      <c r="J3" s="11" t="e">
        <f>TRUNC((G3+(H3/30))/I3)</f>
        <v>#DIV/0!</v>
      </c>
      <c r="K3" s="11" t="e">
        <f>ROUND((((G3+(H3/30))/I3)-J3)*30,0)</f>
        <v>#DIV/0!</v>
      </c>
    </row>
    <row r="15" spans="1:11" x14ac:dyDescent="0.3">
      <c r="I15" s="3"/>
      <c r="J15" s="3"/>
    </row>
    <row r="26" spans="3:3" x14ac:dyDescent="0.3">
      <c r="C26" s="16"/>
    </row>
  </sheetData>
  <sheetProtection password="CB1F" sheet="1" objects="1" scenarios="1"/>
  <mergeCells count="4">
    <mergeCell ref="A1:B1"/>
    <mergeCell ref="C1:D1"/>
    <mergeCell ref="G1:H1"/>
    <mergeCell ref="J1:K1"/>
  </mergeCells>
  <pageMargins left="0.7" right="0.7" top="0.75" bottom="0.75" header="0.3" footer="0.3"/>
  <pageSetup paperSize="9" orientation="portrait" r:id="rId1"/>
  <ignoredErrors>
    <ignoredError sqref="K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timetocompleteclearfield">
                <anchor moveWithCells="1" sizeWithCells="1">
                  <from>
                    <xdr:col>0</xdr:col>
                    <xdr:colOff>792480</xdr:colOff>
                    <xdr:row>5</xdr:row>
                    <xdr:rowOff>30480</xdr:rowOff>
                  </from>
                  <to>
                    <xdr:col>1</xdr:col>
                    <xdr:colOff>563880</xdr:colOff>
                    <xdr:row>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month36">
                <anchor moveWithCells="1" sizeWithCells="1">
                  <from>
                    <xdr:col>1</xdr:col>
                    <xdr:colOff>960120</xdr:colOff>
                    <xdr:row>5</xdr:row>
                    <xdr:rowOff>30480</xdr:rowOff>
                  </from>
                  <to>
                    <xdr:col>2</xdr:col>
                    <xdr:colOff>731520</xdr:colOff>
                    <xdr:row>6</xdr:row>
                    <xdr:rowOff>137160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/>
  <dimension ref="A1:J27"/>
  <sheetViews>
    <sheetView showGridLines="0" zoomScaleNormal="100" workbookViewId="0">
      <selection activeCell="H3" sqref="H3"/>
    </sheetView>
  </sheetViews>
  <sheetFormatPr defaultColWidth="9.109375" defaultRowHeight="14.4" x14ac:dyDescent="0.3"/>
  <cols>
    <col min="1" max="2" width="35.88671875" style="207" bestFit="1" customWidth="1"/>
    <col min="3" max="3" width="22.88671875" style="207" hidden="1" customWidth="1"/>
    <col min="4" max="4" width="17.5546875" style="207" hidden="1" customWidth="1"/>
    <col min="5" max="5" width="16.6640625" style="207" hidden="1" customWidth="1"/>
    <col min="6" max="6" width="14.33203125" style="207" customWidth="1"/>
    <col min="7" max="7" width="11.44140625" style="207" customWidth="1"/>
    <col min="8" max="8" width="23.44140625" style="207" customWidth="1"/>
    <col min="9" max="9" width="14.6640625" style="207" customWidth="1"/>
    <col min="10" max="10" width="12.6640625" style="207" customWidth="1"/>
    <col min="11" max="16384" width="9.109375" style="207"/>
  </cols>
  <sheetData>
    <row r="1" spans="1:10" ht="45.75" customHeight="1" x14ac:dyDescent="0.3">
      <c r="B1" s="231"/>
      <c r="C1" s="235" t="s">
        <v>14</v>
      </c>
      <c r="D1" s="236"/>
      <c r="E1" s="237"/>
      <c r="F1" s="238" t="s">
        <v>6</v>
      </c>
      <c r="G1" s="238"/>
      <c r="H1" s="209" t="s">
        <v>133</v>
      </c>
      <c r="I1" s="238" t="s">
        <v>5</v>
      </c>
      <c r="J1" s="238"/>
    </row>
    <row r="2" spans="1:10" ht="26.25" customHeight="1" x14ac:dyDescent="0.5">
      <c r="A2" s="209" t="s">
        <v>12</v>
      </c>
      <c r="B2" s="209" t="s">
        <v>13</v>
      </c>
      <c r="C2" s="210" t="s">
        <v>9</v>
      </c>
      <c r="D2" s="209" t="s">
        <v>10</v>
      </c>
      <c r="E2" s="211" t="s">
        <v>11</v>
      </c>
      <c r="F2" s="212" t="s">
        <v>4</v>
      </c>
      <c r="G2" s="212" t="s">
        <v>3</v>
      </c>
      <c r="H2" s="213" t="s">
        <v>1</v>
      </c>
      <c r="I2" s="212" t="s">
        <v>4</v>
      </c>
      <c r="J2" s="212" t="s">
        <v>3</v>
      </c>
    </row>
    <row r="3" spans="1:10" s="217" customFormat="1" ht="36.6" x14ac:dyDescent="0.7">
      <c r="A3" s="232"/>
      <c r="B3" s="233"/>
      <c r="C3" s="214">
        <f>NETWORKDAYS(A3,B3)</f>
        <v>0</v>
      </c>
      <c r="D3" s="214">
        <f>IF(A3="",IF(B3="",0),(B3-A3)+1)</f>
        <v>0</v>
      </c>
      <c r="E3" s="215">
        <f>IF(A3="",IF(B3="",0),IF(DAY(B3)=31,DAYS360(A3,B3),DAYS360(A3,B3)+1))</f>
        <v>0</v>
      </c>
      <c r="F3" s="216">
        <f>TRUNC(E3/30)</f>
        <v>0</v>
      </c>
      <c r="G3" s="216">
        <f>IF(E3=1,0,E3-(F3*30))</f>
        <v>0</v>
      </c>
      <c r="H3" s="220"/>
      <c r="I3" s="216">
        <f>TRUNC((F3+(G3/30))*H3)</f>
        <v>0</v>
      </c>
      <c r="J3" s="216">
        <f>ROUND(((F3+(G3/30))*H3-I3)*30,0)</f>
        <v>0</v>
      </c>
    </row>
    <row r="4" spans="1:10" ht="15" customHeight="1" x14ac:dyDescent="0.3">
      <c r="A4" s="218"/>
      <c r="B4" s="218"/>
      <c r="H4" s="314" t="s">
        <v>131</v>
      </c>
    </row>
    <row r="5" spans="1:10" x14ac:dyDescent="0.3">
      <c r="H5" s="315"/>
    </row>
    <row r="6" spans="1:10" x14ac:dyDescent="0.3">
      <c r="H6" s="315"/>
    </row>
    <row r="7" spans="1:10" x14ac:dyDescent="0.3">
      <c r="H7" s="315"/>
    </row>
    <row r="8" spans="1:10" x14ac:dyDescent="0.3">
      <c r="H8" s="315"/>
    </row>
    <row r="23" spans="2:2" x14ac:dyDescent="0.3">
      <c r="B23" s="229"/>
    </row>
    <row r="25" spans="2:2" x14ac:dyDescent="0.3">
      <c r="B25" s="229"/>
    </row>
    <row r="27" spans="2:2" x14ac:dyDescent="0.3">
      <c r="B27" s="229" t="s">
        <v>140</v>
      </c>
    </row>
  </sheetData>
  <sheetProtection algorithmName="SHA-512" hashValue="o5zJxkMUR2tXgu8kiDQlRFSpyVW1zbLwXxyz5pouWEkghmk8IOStPkbqSDW6C0BJYcSrmPGd6y1auKGJ9a1uUA==" saltValue="UaDe54EdXm2tQ8nbx8ZY5g==" spinCount="100000" sheet="1" objects="1" scenarios="1" selectLockedCells="1"/>
  <mergeCells count="4">
    <mergeCell ref="C1:E1"/>
    <mergeCell ref="F1:G1"/>
    <mergeCell ref="I1:J1"/>
    <mergeCell ref="H4:H8"/>
  </mergeCells>
  <pageMargins left="0.7" right="0.7" top="0.75" bottom="0.75" header="0.3" footer="0.3"/>
  <pageSetup paperSize="9" scale="4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ltftdateclearfields">
                <anchor moveWithCells="1" sizeWithCells="1">
                  <from>
                    <xdr:col>0</xdr:col>
                    <xdr:colOff>30480</xdr:colOff>
                    <xdr:row>12</xdr:row>
                    <xdr:rowOff>45720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ltftdate60">
                <anchor moveWithCells="1" sizeWithCells="1">
                  <from>
                    <xdr:col>1</xdr:col>
                    <xdr:colOff>1356360</xdr:colOff>
                    <xdr:row>12</xdr:row>
                    <xdr:rowOff>30480</xdr:rowOff>
                  </from>
                  <to>
                    <xdr:col>1</xdr:col>
                    <xdr:colOff>2247900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Button 3">
              <controlPr defaultSize="0" print="0" autoFill="0" autoPict="0" macro="[0]!ltftdate70">
                <anchor moveWithCells="1" sizeWithCells="1">
                  <from>
                    <xdr:col>1</xdr:col>
                    <xdr:colOff>365760</xdr:colOff>
                    <xdr:row>14</xdr:row>
                    <xdr:rowOff>175260</xdr:rowOff>
                  </from>
                  <to>
                    <xdr:col>1</xdr:col>
                    <xdr:colOff>1257300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Button 4">
              <controlPr defaultSize="0" print="0" autoFill="0" autoPict="0" macro="[0]!ltftdate80">
                <anchor moveWithCells="1" sizeWithCells="1">
                  <from>
                    <xdr:col>1</xdr:col>
                    <xdr:colOff>1363980</xdr:colOff>
                    <xdr:row>14</xdr:row>
                    <xdr:rowOff>160020</xdr:rowOff>
                  </from>
                  <to>
                    <xdr:col>1</xdr:col>
                    <xdr:colOff>2255520</xdr:colOff>
                    <xdr:row>16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Button 5">
              <controlPr defaultSize="0" print="0" autoFill="0" autoPict="0" macro="[0]!ltftdate50">
                <anchor moveWithCells="1" sizeWithCells="1">
                  <from>
                    <xdr:col>1</xdr:col>
                    <xdr:colOff>350520</xdr:colOff>
                    <xdr:row>12</xdr:row>
                    <xdr:rowOff>22860</xdr:rowOff>
                  </from>
                  <to>
                    <xdr:col>1</xdr:col>
                    <xdr:colOff>1249680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Q88"/>
  <sheetViews>
    <sheetView workbookViewId="0">
      <selection activeCell="B2" sqref="B2"/>
    </sheetView>
  </sheetViews>
  <sheetFormatPr defaultColWidth="9.109375" defaultRowHeight="14.4" x14ac:dyDescent="0.3"/>
  <cols>
    <col min="1" max="1" width="91.6640625" style="1" customWidth="1"/>
    <col min="2" max="2" width="21.5546875" style="1" bestFit="1" customWidth="1"/>
    <col min="3" max="3" width="13.33203125" style="1" hidden="1" customWidth="1"/>
    <col min="4" max="4" width="10.6640625" style="1" hidden="1" customWidth="1"/>
    <col min="5" max="5" width="5.5546875" style="1" hidden="1" customWidth="1"/>
    <col min="6" max="6" width="10.6640625" style="1" hidden="1" customWidth="1"/>
    <col min="7" max="7" width="15.33203125" style="1" customWidth="1"/>
    <col min="8" max="8" width="9.109375" style="30"/>
    <col min="9" max="9" width="11.109375" style="30" customWidth="1"/>
    <col min="10" max="10" width="11.44140625" style="30" customWidth="1"/>
    <col min="11" max="11" width="18.44140625" style="30" customWidth="1"/>
    <col min="12" max="12" width="4.88671875" style="30" customWidth="1"/>
    <col min="13" max="13" width="9.109375" style="30"/>
    <col min="14" max="14" width="6.88671875" style="1" customWidth="1"/>
    <col min="15" max="15" width="11.33203125" style="1" customWidth="1"/>
    <col min="16" max="16" width="9.109375" style="1"/>
    <col min="17" max="17" width="10.6640625" style="1" bestFit="1" customWidth="1"/>
    <col min="18" max="16384" width="9.109375" style="1"/>
  </cols>
  <sheetData>
    <row r="1" spans="1:17" x14ac:dyDescent="0.3">
      <c r="A1" s="35"/>
      <c r="B1" s="36"/>
      <c r="C1" s="28"/>
      <c r="D1" s="28"/>
      <c r="E1" s="28"/>
      <c r="F1" s="28"/>
      <c r="H1" s="27" t="s">
        <v>31</v>
      </c>
      <c r="I1" s="27" t="s">
        <v>33</v>
      </c>
      <c r="J1" s="27" t="s">
        <v>34</v>
      </c>
      <c r="K1" s="27" t="s">
        <v>32</v>
      </c>
      <c r="L1" s="27"/>
      <c r="M1" s="27" t="s">
        <v>1</v>
      </c>
      <c r="O1" s="16" t="s">
        <v>36</v>
      </c>
      <c r="Q1" s="1" t="s">
        <v>38</v>
      </c>
    </row>
    <row r="2" spans="1:17" x14ac:dyDescent="0.3">
      <c r="A2" s="16"/>
      <c r="B2" s="28"/>
      <c r="C2" s="28"/>
      <c r="D2" s="28"/>
      <c r="E2" s="28"/>
      <c r="F2" s="28"/>
      <c r="H2" s="27" t="str">
        <f t="shared" ref="H2:H33" si="0">CONCATENATE(IF(ISNUMBER(SEARCH("ST1",A2)),"ST1", ""),IF(ISNUMBER(SEARCH("ST2",A2)),"ST2", ""),IF(ISNUMBER(SEARCH("ST3",A2)),"ST3", ""),IF(ISNUMBER(SEARCH("ST4",A2)),"ST4", ""),IF(ISNUMBER(SEARCH("ST5",A2)),"ST5", ""))</f>
        <v/>
      </c>
      <c r="I2" s="31" t="str">
        <f>LEFT(B2,10)</f>
        <v/>
      </c>
      <c r="J2" s="31" t="str">
        <f>RIGHT(B2,10)</f>
        <v/>
      </c>
      <c r="K2" s="27" t="str">
        <f>IF(ISNUMBER(SEARCH("maternity hospital",A2)),"Hospital",IF(ISNUMBER(SEARCH("maternity",A2)),"Maternity Leave",IF(ISNUMBER(SEARCH("unpaid",A2)),"OOP",IF(ISNUMBER(SEARCH("out of post",A2)),"OOP",IF(ISNUMBER(SEARCH("not counting",A2)),"Post Not Counting",IF(ISNUMBER(SEARCH("Out of Programme",A2)),"OOP",IF(ISNUMBER(FIND("MAT",A2)),"Maternity Leave",IF(ISNUMBER(FIND("Mat",A2)),"Maternity Leave",IF(ISNUMBER(SEARCH("mat leave",A2)),"Maternity Leave",IF(ISNUMBER(SEARCH("compassionate leave",A2)),"Sick Leave",IF(ISNUMBER(SEARCH("oop",A2)),"OOP",IF(ISNUMBER(SEARCH("accrued",A2)),"Maternity Leave",IF(ISNUMBER(SEARCH("paternity leave",A2)),"Paternity Leave",IF(ISNUMBER(SEARCH("sick",A2)),"Sick Leave",IF(ISNUMBER(SEARCH("sick leave",A2)),"Sick Leave",IF(ISNUMBER(SEARCH("sab",A2)),"OOP",IF(ISNUMBER(SEARCH("time out",A2)),"OOP",IF(ISNUMBER(SEARCH("academic",A2)),"Academic Post",IF(ISNUMBER(SEARCH("remedial",A2)),"Remedial Training",IF(ISNUMBER(SEARCH("ext",A2)),"Remedial Training",IF(ISNUMBER(SEARCH("ITP",A2)),"ITP",IF(ISNUMBER(SEARCH("innovative",A2)),"ITP",IF(ISNUMBER(SEARCH("integrated",A2)),"ITP",IF(ISNUMBER(SEARCH("uhns",A2)),"Hospital",IF(ISNUMBER(SEARCH("rd &amp; e",A2)),"Hospital",IF(ISNUMBER(SEARCH("foundation trust",A2)),"Hospital",IF(ISNUMBER(SEARCH("NHS Trust",A2)),"Hospital",IF(ISNUMBER(SEARCH("? general",A2)),"Hospital",IF(ISNUMBER(SEARCH("district general",A2)),"Hospital",IF(ISNUMBER(SEARCH("dermatology",A2)),"Hospital",IF(ISNUMBER(SEARCH("pct",A2)),"Hospital",IF(ISNUMBER(SEARCH("princess of wales",A2)),"Hospital",IF(ISNUMBER(SEARCH("Stoke Mandeville",A2)),"Hospital",IF(ISNUMBER(SEARCH("royal gwent",A2)),"Hospital",IF(ISNUMBER(SEARCH("ysbyty",A2)),"Hospital",IF(ISNUMBER(SEARCH("west middlesex university",A2)),"Hospital",IF(ISNUMBER(SEARCH("singleton",A2)),"Hospital",IF(ISNUMBER(SEARCH("withybush",A2)),"Hospital",IF(ISNUMBER(SEARCH("gartnavel general",A2)),"Hospital",IF(ISNUMBER(SEARCH("Wrexham Maelor",A2)),"Hospital",IF(ISNUMBER(SEARCH("Glan Clwyd",A2)),"Hospital",IF(ISNUMBER(SEARCH("morriston",A2)),"Hospital",IF(ISNUMBER(SEARCH("Cefn Coed",A2)),"Hospital",IF(ISNUMBER(SEARCH("Llandough",A2)),"Hospital",IF(ISNUMBER(SEARCH("prince charles",A2)),"Hospital",IF(ISNUMBER(SEARCH("royal glamorgan",A2)),"Hospital",IF(ISNUMBER(SEARCH("hospice",A2)),"Hospital",IF(ISNUMBER(SEARCH("mdhu",A2)),"Hospital",IF(ISNUMBER(SEARCH("infirmary",A2)),"Hospital",IF(ISNUMBER(SEARCH("milton keynes general",A2)),"Hospital",IF(ISNUMBER(SEARCH("queens medical centre",A2)),"Hospital",IF(ISNUMBER(SEARCH("hospital",A2)),"Hospital",IF(ISNUMBER(SEARCH("psychiatry",A2)),"Hospital",IF(ISNUMBER(SEARCH("practice",A2)),"GP",""))))))))))))))))))))))))))))))))))))))))))))))))))))))</f>
        <v/>
      </c>
      <c r="L2" s="27"/>
      <c r="M2" s="29" t="str">
        <f>CONCATENATE(IF(ISNUMBER(SEARCH("full time",A2)),"100%", ""),IF(ISNUMBER(SEARCH("90%",A2)),"90%", ""),IF(ISNUMBER(SEARCH("85%",A2)),"85%", ""),IF(ISNUMBER(SEARCH("80%",A2)),"80%", ""),IF(ISNUMBER(SEARCH("75%",A2)),"75%", ""),IF(ISNUMBER(SEARCH("70%",A2)),"70%", ""),IF(ISNUMBER(SEARCH("65%",A2)),"65%", ""),IF(ISNUMBER(SEARCH("60%",A2)),"60%", ""),IF(ISNUMBER(SEARCH("55%",A2)),"55%", ""),IF(ISNUMBER(SEARCH("50%",A2)),"50%", ""))</f>
        <v/>
      </c>
      <c r="O2" s="27" t="e">
        <f>IF(I3-J2=1,"None",IF(I3-J2&gt;1, "Gap", "Overlap"))</f>
        <v>#VALUE!</v>
      </c>
      <c r="Q2" s="34">
        <f>IF(DAY(B2)&lt;=7,B2-DAY(B2)+1,B2)</f>
        <v>1</v>
      </c>
    </row>
    <row r="3" spans="1:17" x14ac:dyDescent="0.3">
      <c r="A3" s="16"/>
      <c r="B3" s="28"/>
      <c r="C3" s="28"/>
      <c r="D3" s="28"/>
      <c r="E3" s="28"/>
      <c r="F3" s="28"/>
      <c r="H3" s="27" t="str">
        <f t="shared" si="0"/>
        <v/>
      </c>
      <c r="I3" s="31" t="str">
        <f>LEFT(B3,10)</f>
        <v/>
      </c>
      <c r="J3" s="31" t="str">
        <f t="shared" ref="J3:J60" si="1">RIGHT(B3,10)</f>
        <v/>
      </c>
      <c r="K3" s="27" t="str">
        <f t="shared" ref="K3:K60" si="2">IF(ISNUMBER(SEARCH("maternity hospital",A3)),"Hospital",IF(ISNUMBER(SEARCH("maternity",A3)),"Maternity Leave",IF(ISNUMBER(SEARCH("unpaid",A3)),"OOP",IF(ISNUMBER(SEARCH("out of post",A3)),"OOP",IF(ISNUMBER(SEARCH("not counting",A3)),"Post Not Counting",IF(ISNUMBER(SEARCH("Out of Programme",A3)),"OOP",IF(ISNUMBER(FIND("MAT",A3)),"Maternity Leave",IF(ISNUMBER(FIND("Mat",A3)),"Maternity Leave",IF(ISNUMBER(SEARCH("mat leave",A3)),"Maternity Leave",IF(ISNUMBER(SEARCH("compassionate leave",A3)),"Sick Leave",IF(ISNUMBER(SEARCH("oop",A3)),"OOP",IF(ISNUMBER(SEARCH("accrued",A3)),"Maternity Leave",IF(ISNUMBER(SEARCH("paternity leave",A3)),"Paternity Leave",IF(ISNUMBER(SEARCH("sick",A3)),"Sick Leave",IF(ISNUMBER(SEARCH("sick leave",A3)),"Sick Leave",IF(ISNUMBER(SEARCH("sab",A3)),"OOP",IF(ISNUMBER(SEARCH("time out",A3)),"OOP",IF(ISNUMBER(SEARCH("academic",A3)),"Academic Post",IF(ISNUMBER(SEARCH("remedial",A3)),"Remedial Training",IF(ISNUMBER(SEARCH("ext",A3)),"Remedial Training",IF(ISNUMBER(SEARCH("ITP",A3)),"ITP",IF(ISNUMBER(SEARCH("innovative",A3)),"ITP",IF(ISNUMBER(SEARCH("integrated",A3)),"ITP",IF(ISNUMBER(SEARCH("uhns",A3)),"Hospital",IF(ISNUMBER(SEARCH("rd &amp; e",A3)),"Hospital",IF(ISNUMBER(SEARCH("foundation trust",A3)),"Hospital",IF(ISNUMBER(SEARCH("NHS Trust",A3)),"Hospital",IF(ISNUMBER(SEARCH("? general",A3)),"Hospital",IF(ISNUMBER(SEARCH("district general",A3)),"Hospital",IF(ISNUMBER(SEARCH("dermatology",A3)),"Hospital",IF(ISNUMBER(SEARCH("pct",A3)),"Hospital",IF(ISNUMBER(SEARCH("princess of wales",A3)),"Hospital",IF(ISNUMBER(SEARCH("Stoke Mandeville",A3)),"Hospital",IF(ISNUMBER(SEARCH("royal gwent",A3)),"Hospital",IF(ISNUMBER(SEARCH("ysbyty",A3)),"Hospital",IF(ISNUMBER(SEARCH("west middlesex university",A3)),"Hospital",IF(ISNUMBER(SEARCH("singleton",A3)),"Hospital",IF(ISNUMBER(SEARCH("withybush",A3)),"Hospital",IF(ISNUMBER(SEARCH("gartnavel general",A3)),"Hospital",IF(ISNUMBER(SEARCH("Wrexham Maelor",A3)),"Hospital",IF(ISNUMBER(SEARCH("Glan Clwyd",A3)),"Hospital",IF(ISNUMBER(SEARCH("morriston",A3)),"Hospital",IF(ISNUMBER(SEARCH("Cefn Coed",A3)),"Hospital",IF(ISNUMBER(SEARCH("Llandough",A3)),"Hospital",IF(ISNUMBER(SEARCH("prince charles",A3)),"Hospital",IF(ISNUMBER(SEARCH("royal glamorgan",A3)),"Hospital",IF(ISNUMBER(SEARCH("hospice",A3)),"Hospital",IF(ISNUMBER(SEARCH("mdhu",A3)),"Hospital",IF(ISNUMBER(SEARCH("infirmary",A3)),"Hospital",IF(ISNUMBER(SEARCH("milton keynes general",A3)),"Hospital",IF(ISNUMBER(SEARCH("queens medical centre",A3)),"Hospital",IF(ISNUMBER(SEARCH("hospital",A3)),"Hospital",IF(ISNUMBER(SEARCH("psychiatry",A3)),"Hospital",IF(ISNUMBER(SEARCH("practice",A3)),"GP",""))))))))))))))))))))))))))))))))))))))))))))))))))))))</f>
        <v/>
      </c>
      <c r="L3" s="27"/>
      <c r="M3" s="29" t="str">
        <f t="shared" ref="M3:M60" si="3">CONCATENATE(IF(ISNUMBER(SEARCH("full time",A3)),"100%", ""),IF(ISNUMBER(SEARCH("90%",A3)),"90%", ""),IF(ISNUMBER(SEARCH("85%",A3)),"85%", ""),IF(ISNUMBER(SEARCH("80%",A3)),"80%", ""),IF(ISNUMBER(SEARCH("75%",A3)),"75%", ""),IF(ISNUMBER(SEARCH("70%",A3)),"70%", ""),IF(ISNUMBER(SEARCH("65%",A3)),"65%", ""),IF(ISNUMBER(SEARCH("60%",A3)),"60%", ""),IF(ISNUMBER(SEARCH("55%",A3)),"55%", ""),IF(ISNUMBER(SEARCH("50%",A3)),"50%", ""))</f>
        <v/>
      </c>
      <c r="O3" s="27" t="e">
        <f t="shared" ref="O3:O60" si="4">IF(I4-J3=1,"None",IF(I4-J3&gt;1, "Gap", "Overlap"))</f>
        <v>#VALUE!</v>
      </c>
    </row>
    <row r="4" spans="1:17" x14ac:dyDescent="0.3">
      <c r="A4" s="16"/>
      <c r="B4" s="28"/>
      <c r="C4" s="28"/>
      <c r="D4" s="28"/>
      <c r="E4" s="28"/>
      <c r="F4" s="28"/>
      <c r="H4" s="27" t="str">
        <f t="shared" si="0"/>
        <v/>
      </c>
      <c r="I4" s="31" t="str">
        <f t="shared" ref="I4:I60" si="5">LEFT(B4,10)</f>
        <v/>
      </c>
      <c r="J4" s="31" t="str">
        <f t="shared" si="1"/>
        <v/>
      </c>
      <c r="K4" s="27" t="str">
        <f t="shared" si="2"/>
        <v/>
      </c>
      <c r="L4" s="27"/>
      <c r="M4" s="29" t="str">
        <f t="shared" si="3"/>
        <v/>
      </c>
      <c r="O4" s="27" t="e">
        <f t="shared" si="4"/>
        <v>#VALUE!</v>
      </c>
    </row>
    <row r="5" spans="1:17" x14ac:dyDescent="0.3">
      <c r="A5" s="16"/>
      <c r="B5" s="28"/>
      <c r="C5" s="28"/>
      <c r="D5" s="28"/>
      <c r="E5" s="28"/>
      <c r="F5" s="28"/>
      <c r="H5" s="27" t="str">
        <f t="shared" si="0"/>
        <v/>
      </c>
      <c r="I5" s="31" t="str">
        <f t="shared" si="5"/>
        <v/>
      </c>
      <c r="J5" s="31" t="str">
        <f t="shared" si="1"/>
        <v/>
      </c>
      <c r="K5" s="27" t="str">
        <f t="shared" si="2"/>
        <v/>
      </c>
      <c r="L5" s="27"/>
      <c r="M5" s="29" t="str">
        <f t="shared" si="3"/>
        <v/>
      </c>
      <c r="O5" s="27" t="e">
        <f t="shared" si="4"/>
        <v>#VALUE!</v>
      </c>
    </row>
    <row r="6" spans="1:17" x14ac:dyDescent="0.3">
      <c r="A6" s="16"/>
      <c r="B6" s="28"/>
      <c r="C6" s="28"/>
      <c r="D6" s="28"/>
      <c r="E6" s="28"/>
      <c r="F6" s="28"/>
      <c r="H6" s="27" t="str">
        <f t="shared" si="0"/>
        <v/>
      </c>
      <c r="I6" s="31" t="str">
        <f t="shared" si="5"/>
        <v/>
      </c>
      <c r="J6" s="31" t="str">
        <f t="shared" si="1"/>
        <v/>
      </c>
      <c r="K6" s="27" t="str">
        <f t="shared" si="2"/>
        <v/>
      </c>
      <c r="L6" s="27"/>
      <c r="M6" s="29" t="str">
        <f t="shared" si="3"/>
        <v/>
      </c>
      <c r="O6" s="27" t="e">
        <f t="shared" si="4"/>
        <v>#VALUE!</v>
      </c>
    </row>
    <row r="7" spans="1:17" x14ac:dyDescent="0.3">
      <c r="A7" s="16"/>
      <c r="B7" s="28"/>
      <c r="C7" s="28"/>
      <c r="D7" s="28"/>
      <c r="E7" s="28"/>
      <c r="F7" s="28"/>
      <c r="H7" s="27" t="str">
        <f t="shared" si="0"/>
        <v/>
      </c>
      <c r="I7" s="31" t="str">
        <f t="shared" si="5"/>
        <v/>
      </c>
      <c r="J7" s="31" t="str">
        <f t="shared" si="1"/>
        <v/>
      </c>
      <c r="K7" s="27" t="str">
        <f t="shared" si="2"/>
        <v/>
      </c>
      <c r="L7" s="27"/>
      <c r="M7" s="29" t="str">
        <f t="shared" si="3"/>
        <v/>
      </c>
      <c r="O7" s="27" t="e">
        <f t="shared" si="4"/>
        <v>#VALUE!</v>
      </c>
    </row>
    <row r="8" spans="1:17" x14ac:dyDescent="0.3">
      <c r="A8" s="16"/>
      <c r="B8" s="28"/>
      <c r="C8" s="28"/>
      <c r="D8" s="28"/>
      <c r="E8" s="28"/>
      <c r="F8" s="28"/>
      <c r="H8" s="27" t="str">
        <f t="shared" si="0"/>
        <v/>
      </c>
      <c r="I8" s="31" t="str">
        <f t="shared" si="5"/>
        <v/>
      </c>
      <c r="J8" s="31" t="str">
        <f t="shared" si="1"/>
        <v/>
      </c>
      <c r="K8" s="27" t="str">
        <f t="shared" si="2"/>
        <v/>
      </c>
      <c r="L8" s="27"/>
      <c r="M8" s="29" t="str">
        <f t="shared" si="3"/>
        <v/>
      </c>
      <c r="O8" s="27" t="e">
        <f t="shared" si="4"/>
        <v>#VALUE!</v>
      </c>
    </row>
    <row r="9" spans="1:17" x14ac:dyDescent="0.3">
      <c r="A9" s="16"/>
      <c r="B9" s="28"/>
      <c r="C9" s="28"/>
      <c r="D9" s="28"/>
      <c r="E9" s="28"/>
      <c r="F9" s="28"/>
      <c r="H9" s="27" t="str">
        <f t="shared" si="0"/>
        <v/>
      </c>
      <c r="I9" s="31" t="str">
        <f t="shared" si="5"/>
        <v/>
      </c>
      <c r="J9" s="31" t="str">
        <f t="shared" si="1"/>
        <v/>
      </c>
      <c r="K9" s="27" t="str">
        <f t="shared" si="2"/>
        <v/>
      </c>
      <c r="L9" s="27"/>
      <c r="M9" s="29" t="str">
        <f t="shared" si="3"/>
        <v/>
      </c>
      <c r="O9" s="27" t="e">
        <f t="shared" si="4"/>
        <v>#VALUE!</v>
      </c>
    </row>
    <row r="10" spans="1:17" x14ac:dyDescent="0.3">
      <c r="A10" s="16"/>
      <c r="B10" s="28"/>
      <c r="C10" s="28"/>
      <c r="D10" s="28"/>
      <c r="E10" s="28"/>
      <c r="F10" s="28"/>
      <c r="H10" s="27" t="str">
        <f t="shared" si="0"/>
        <v/>
      </c>
      <c r="I10" s="31" t="str">
        <f t="shared" si="5"/>
        <v/>
      </c>
      <c r="J10" s="31" t="str">
        <f t="shared" si="1"/>
        <v/>
      </c>
      <c r="K10" s="27" t="str">
        <f t="shared" si="2"/>
        <v/>
      </c>
      <c r="L10" s="27"/>
      <c r="M10" s="29" t="str">
        <f t="shared" si="3"/>
        <v/>
      </c>
      <c r="O10" s="27" t="e">
        <f t="shared" si="4"/>
        <v>#VALUE!</v>
      </c>
    </row>
    <row r="11" spans="1:17" x14ac:dyDescent="0.3">
      <c r="A11" s="16"/>
      <c r="B11" s="28"/>
      <c r="C11" s="28"/>
      <c r="D11" s="28"/>
      <c r="E11" s="28"/>
      <c r="F11" s="28"/>
      <c r="H11" s="27" t="str">
        <f t="shared" si="0"/>
        <v/>
      </c>
      <c r="I11" s="31" t="str">
        <f t="shared" si="5"/>
        <v/>
      </c>
      <c r="J11" s="31" t="str">
        <f t="shared" si="1"/>
        <v/>
      </c>
      <c r="K11" s="27" t="str">
        <f t="shared" si="2"/>
        <v/>
      </c>
      <c r="L11" s="27"/>
      <c r="M11" s="29" t="str">
        <f t="shared" si="3"/>
        <v/>
      </c>
      <c r="O11" s="27" t="e">
        <f t="shared" si="4"/>
        <v>#VALUE!</v>
      </c>
    </row>
    <row r="12" spans="1:17" x14ac:dyDescent="0.3">
      <c r="A12" s="16"/>
      <c r="B12" s="28"/>
      <c r="C12" s="28"/>
      <c r="D12" s="28"/>
      <c r="E12" s="28"/>
      <c r="F12" s="28"/>
      <c r="H12" s="27" t="str">
        <f t="shared" si="0"/>
        <v/>
      </c>
      <c r="I12" s="31" t="str">
        <f t="shared" si="5"/>
        <v/>
      </c>
      <c r="J12" s="31" t="str">
        <f t="shared" si="1"/>
        <v/>
      </c>
      <c r="K12" s="27" t="str">
        <f t="shared" si="2"/>
        <v/>
      </c>
      <c r="L12" s="27"/>
      <c r="M12" s="29" t="str">
        <f t="shared" si="3"/>
        <v/>
      </c>
      <c r="O12" s="27" t="e">
        <f t="shared" si="4"/>
        <v>#VALUE!</v>
      </c>
    </row>
    <row r="13" spans="1:17" x14ac:dyDescent="0.3">
      <c r="A13" s="16"/>
      <c r="B13" s="28"/>
      <c r="C13" s="28"/>
      <c r="D13" s="28"/>
      <c r="E13" s="28"/>
      <c r="F13" s="28"/>
      <c r="H13" s="27" t="str">
        <f t="shared" si="0"/>
        <v/>
      </c>
      <c r="I13" s="31" t="str">
        <f t="shared" si="5"/>
        <v/>
      </c>
      <c r="J13" s="31" t="str">
        <f t="shared" si="1"/>
        <v/>
      </c>
      <c r="K13" s="27" t="str">
        <f t="shared" si="2"/>
        <v/>
      </c>
      <c r="L13" s="27"/>
      <c r="M13" s="29" t="str">
        <f t="shared" si="3"/>
        <v/>
      </c>
      <c r="O13" s="27" t="e">
        <f t="shared" si="4"/>
        <v>#VALUE!</v>
      </c>
    </row>
    <row r="14" spans="1:17" x14ac:dyDescent="0.3">
      <c r="A14" s="16"/>
      <c r="B14" s="28"/>
      <c r="C14" s="28"/>
      <c r="D14" s="28"/>
      <c r="E14" s="28"/>
      <c r="F14" s="28"/>
      <c r="H14" s="27" t="str">
        <f t="shared" si="0"/>
        <v/>
      </c>
      <c r="I14" s="31" t="str">
        <f t="shared" si="5"/>
        <v/>
      </c>
      <c r="J14" s="31" t="str">
        <f t="shared" si="1"/>
        <v/>
      </c>
      <c r="K14" s="27" t="str">
        <f t="shared" si="2"/>
        <v/>
      </c>
      <c r="L14" s="27"/>
      <c r="M14" s="29" t="str">
        <f t="shared" si="3"/>
        <v/>
      </c>
      <c r="O14" s="27" t="e">
        <f t="shared" si="4"/>
        <v>#VALUE!</v>
      </c>
    </row>
    <row r="15" spans="1:17" x14ac:dyDescent="0.3">
      <c r="A15" s="16"/>
      <c r="B15" s="28"/>
      <c r="C15" s="28"/>
      <c r="D15" s="28"/>
      <c r="E15" s="28"/>
      <c r="F15" s="28"/>
      <c r="H15" s="27" t="str">
        <f t="shared" si="0"/>
        <v/>
      </c>
      <c r="I15" s="31" t="str">
        <f t="shared" si="5"/>
        <v/>
      </c>
      <c r="J15" s="31" t="str">
        <f t="shared" si="1"/>
        <v/>
      </c>
      <c r="K15" s="27" t="str">
        <f t="shared" si="2"/>
        <v/>
      </c>
      <c r="L15" s="27"/>
      <c r="M15" s="29" t="str">
        <f t="shared" si="3"/>
        <v/>
      </c>
      <c r="O15" s="27" t="e">
        <f t="shared" si="4"/>
        <v>#VALUE!</v>
      </c>
    </row>
    <row r="16" spans="1:17" x14ac:dyDescent="0.3">
      <c r="A16" s="16"/>
      <c r="B16" s="28"/>
      <c r="C16" s="28"/>
      <c r="D16" s="28"/>
      <c r="E16" s="28"/>
      <c r="F16" s="28"/>
      <c r="H16" s="27" t="str">
        <f t="shared" si="0"/>
        <v/>
      </c>
      <c r="I16" s="31" t="str">
        <f t="shared" si="5"/>
        <v/>
      </c>
      <c r="J16" s="31" t="str">
        <f t="shared" si="1"/>
        <v/>
      </c>
      <c r="K16" s="27" t="str">
        <f t="shared" si="2"/>
        <v/>
      </c>
      <c r="L16" s="27"/>
      <c r="M16" s="29" t="str">
        <f t="shared" si="3"/>
        <v/>
      </c>
      <c r="O16" s="27" t="e">
        <f t="shared" si="4"/>
        <v>#VALUE!</v>
      </c>
    </row>
    <row r="17" spans="1:15" x14ac:dyDescent="0.3">
      <c r="A17" s="16"/>
      <c r="B17" s="28"/>
      <c r="C17" s="28"/>
      <c r="D17" s="28"/>
      <c r="E17" s="28"/>
      <c r="F17" s="28"/>
      <c r="H17" s="27" t="str">
        <f t="shared" si="0"/>
        <v/>
      </c>
      <c r="I17" s="31" t="str">
        <f t="shared" si="5"/>
        <v/>
      </c>
      <c r="J17" s="31" t="str">
        <f t="shared" si="1"/>
        <v/>
      </c>
      <c r="K17" s="27" t="str">
        <f t="shared" si="2"/>
        <v/>
      </c>
      <c r="L17" s="27"/>
      <c r="M17" s="29" t="str">
        <f t="shared" si="3"/>
        <v/>
      </c>
      <c r="O17" s="27" t="e">
        <f t="shared" si="4"/>
        <v>#VALUE!</v>
      </c>
    </row>
    <row r="18" spans="1:15" x14ac:dyDescent="0.3">
      <c r="A18" s="16"/>
      <c r="B18" s="28"/>
      <c r="C18" s="28"/>
      <c r="D18" s="28"/>
      <c r="E18" s="28"/>
      <c r="F18" s="28"/>
      <c r="H18" s="27" t="str">
        <f t="shared" si="0"/>
        <v/>
      </c>
      <c r="I18" s="31" t="str">
        <f t="shared" si="5"/>
        <v/>
      </c>
      <c r="J18" s="31" t="str">
        <f t="shared" si="1"/>
        <v/>
      </c>
      <c r="K18" s="27" t="str">
        <f t="shared" si="2"/>
        <v/>
      </c>
      <c r="L18" s="27"/>
      <c r="M18" s="29" t="str">
        <f t="shared" si="3"/>
        <v/>
      </c>
      <c r="O18" s="27" t="e">
        <f t="shared" si="4"/>
        <v>#VALUE!</v>
      </c>
    </row>
    <row r="19" spans="1:15" x14ac:dyDescent="0.3">
      <c r="A19" s="16"/>
      <c r="B19" s="28"/>
      <c r="C19" s="28"/>
      <c r="D19" s="28"/>
      <c r="E19" s="28"/>
      <c r="F19" s="28"/>
      <c r="H19" s="27" t="str">
        <f t="shared" si="0"/>
        <v/>
      </c>
      <c r="I19" s="31" t="str">
        <f t="shared" si="5"/>
        <v/>
      </c>
      <c r="J19" s="31" t="str">
        <f t="shared" si="1"/>
        <v/>
      </c>
      <c r="K19" s="27" t="str">
        <f t="shared" si="2"/>
        <v/>
      </c>
      <c r="L19" s="27"/>
      <c r="M19" s="29" t="str">
        <f t="shared" si="3"/>
        <v/>
      </c>
      <c r="O19" s="27" t="e">
        <f t="shared" si="4"/>
        <v>#VALUE!</v>
      </c>
    </row>
    <row r="20" spans="1:15" x14ac:dyDescent="0.3">
      <c r="A20" s="16"/>
      <c r="B20" s="28"/>
      <c r="C20" s="28"/>
      <c r="D20" s="28"/>
      <c r="E20" s="28"/>
      <c r="F20" s="28"/>
      <c r="H20" s="27" t="str">
        <f t="shared" si="0"/>
        <v/>
      </c>
      <c r="I20" s="31" t="str">
        <f t="shared" si="5"/>
        <v/>
      </c>
      <c r="J20" s="31" t="str">
        <f t="shared" si="1"/>
        <v/>
      </c>
      <c r="K20" s="27" t="str">
        <f t="shared" si="2"/>
        <v/>
      </c>
      <c r="L20" s="27"/>
      <c r="M20" s="29" t="str">
        <f t="shared" si="3"/>
        <v/>
      </c>
      <c r="O20" s="27" t="e">
        <f t="shared" si="4"/>
        <v>#VALUE!</v>
      </c>
    </row>
    <row r="21" spans="1:15" x14ac:dyDescent="0.3">
      <c r="A21" s="16"/>
      <c r="B21" s="28"/>
      <c r="C21" s="28"/>
      <c r="D21" s="28"/>
      <c r="E21" s="28"/>
      <c r="F21" s="28"/>
      <c r="H21" s="27" t="str">
        <f t="shared" si="0"/>
        <v/>
      </c>
      <c r="I21" s="31" t="str">
        <f t="shared" si="5"/>
        <v/>
      </c>
      <c r="J21" s="31" t="str">
        <f t="shared" si="1"/>
        <v/>
      </c>
      <c r="K21" s="27" t="str">
        <f t="shared" si="2"/>
        <v/>
      </c>
      <c r="L21" s="27"/>
      <c r="M21" s="29" t="str">
        <f t="shared" si="3"/>
        <v/>
      </c>
      <c r="O21" s="27" t="e">
        <f t="shared" si="4"/>
        <v>#VALUE!</v>
      </c>
    </row>
    <row r="22" spans="1:15" x14ac:dyDescent="0.3">
      <c r="A22" s="16"/>
      <c r="B22" s="28"/>
      <c r="C22" s="28"/>
      <c r="D22" s="28"/>
      <c r="E22" s="28"/>
      <c r="F22" s="28"/>
      <c r="H22" s="27" t="str">
        <f t="shared" si="0"/>
        <v/>
      </c>
      <c r="I22" s="31" t="str">
        <f t="shared" si="5"/>
        <v/>
      </c>
      <c r="J22" s="31" t="str">
        <f t="shared" si="1"/>
        <v/>
      </c>
      <c r="K22" s="27" t="str">
        <f t="shared" si="2"/>
        <v/>
      </c>
      <c r="L22" s="27"/>
      <c r="M22" s="29" t="str">
        <f t="shared" si="3"/>
        <v/>
      </c>
      <c r="O22" s="27" t="e">
        <f t="shared" si="4"/>
        <v>#VALUE!</v>
      </c>
    </row>
    <row r="23" spans="1:15" x14ac:dyDescent="0.3">
      <c r="A23" s="16"/>
      <c r="B23" s="16"/>
      <c r="C23" s="16"/>
      <c r="D23" s="16"/>
      <c r="E23" s="16"/>
      <c r="F23" s="16"/>
      <c r="H23" s="27" t="str">
        <f t="shared" si="0"/>
        <v/>
      </c>
      <c r="I23" s="31" t="str">
        <f t="shared" si="5"/>
        <v/>
      </c>
      <c r="J23" s="31" t="str">
        <f t="shared" si="1"/>
        <v/>
      </c>
      <c r="K23" s="27" t="str">
        <f t="shared" si="2"/>
        <v/>
      </c>
      <c r="L23" s="27"/>
      <c r="M23" s="29" t="str">
        <f t="shared" si="3"/>
        <v/>
      </c>
      <c r="O23" s="27" t="e">
        <f t="shared" si="4"/>
        <v>#VALUE!</v>
      </c>
    </row>
    <row r="24" spans="1:15" x14ac:dyDescent="0.3">
      <c r="A24" s="16"/>
      <c r="B24" s="16"/>
      <c r="C24" s="16"/>
      <c r="D24" s="16"/>
      <c r="E24" s="16"/>
      <c r="F24" s="16"/>
      <c r="H24" s="27" t="str">
        <f t="shared" si="0"/>
        <v/>
      </c>
      <c r="I24" s="31" t="str">
        <f t="shared" si="5"/>
        <v/>
      </c>
      <c r="J24" s="31" t="str">
        <f t="shared" si="1"/>
        <v/>
      </c>
      <c r="K24" s="27" t="str">
        <f t="shared" si="2"/>
        <v/>
      </c>
      <c r="L24" s="27"/>
      <c r="M24" s="29" t="str">
        <f t="shared" si="3"/>
        <v/>
      </c>
      <c r="O24" s="27" t="e">
        <f t="shared" si="4"/>
        <v>#VALUE!</v>
      </c>
    </row>
    <row r="25" spans="1:15" x14ac:dyDescent="0.3">
      <c r="A25" s="16"/>
      <c r="B25" s="16"/>
      <c r="C25" s="16"/>
      <c r="D25" s="16"/>
      <c r="E25" s="16"/>
      <c r="F25" s="16"/>
      <c r="H25" s="27" t="str">
        <f t="shared" si="0"/>
        <v/>
      </c>
      <c r="I25" s="31" t="str">
        <f t="shared" si="5"/>
        <v/>
      </c>
      <c r="J25" s="31" t="str">
        <f t="shared" si="1"/>
        <v/>
      </c>
      <c r="K25" s="27" t="str">
        <f t="shared" si="2"/>
        <v/>
      </c>
      <c r="L25" s="27"/>
      <c r="M25" s="29" t="str">
        <f t="shared" si="3"/>
        <v/>
      </c>
      <c r="O25" s="27" t="e">
        <f t="shared" si="4"/>
        <v>#VALUE!</v>
      </c>
    </row>
    <row r="26" spans="1:15" x14ac:dyDescent="0.3">
      <c r="A26" s="16"/>
      <c r="B26" s="16"/>
      <c r="C26" s="16"/>
      <c r="D26" s="16"/>
      <c r="E26" s="16"/>
      <c r="F26" s="16"/>
      <c r="H26" s="27" t="str">
        <f t="shared" si="0"/>
        <v/>
      </c>
      <c r="I26" s="31" t="str">
        <f t="shared" si="5"/>
        <v/>
      </c>
      <c r="J26" s="31" t="str">
        <f t="shared" si="1"/>
        <v/>
      </c>
      <c r="K26" s="27" t="str">
        <f t="shared" si="2"/>
        <v/>
      </c>
      <c r="L26" s="27"/>
      <c r="M26" s="29" t="str">
        <f t="shared" si="3"/>
        <v/>
      </c>
      <c r="O26" s="27" t="e">
        <f t="shared" si="4"/>
        <v>#VALUE!</v>
      </c>
    </row>
    <row r="27" spans="1:15" x14ac:dyDescent="0.3">
      <c r="A27" s="16"/>
      <c r="B27" s="16"/>
      <c r="C27" s="16"/>
      <c r="D27" s="16"/>
      <c r="E27" s="16"/>
      <c r="F27" s="16"/>
      <c r="H27" s="27" t="str">
        <f t="shared" si="0"/>
        <v/>
      </c>
      <c r="I27" s="31" t="str">
        <f t="shared" si="5"/>
        <v/>
      </c>
      <c r="J27" s="31" t="str">
        <f t="shared" si="1"/>
        <v/>
      </c>
      <c r="K27" s="27" t="str">
        <f t="shared" si="2"/>
        <v/>
      </c>
      <c r="L27" s="27"/>
      <c r="M27" s="29" t="str">
        <f t="shared" si="3"/>
        <v/>
      </c>
      <c r="O27" s="27" t="e">
        <f t="shared" si="4"/>
        <v>#VALUE!</v>
      </c>
    </row>
    <row r="28" spans="1:15" x14ac:dyDescent="0.3">
      <c r="A28" s="16"/>
      <c r="B28" s="16"/>
      <c r="C28" s="16"/>
      <c r="D28" s="16"/>
      <c r="E28" s="16"/>
      <c r="F28" s="16"/>
      <c r="H28" s="27" t="str">
        <f t="shared" si="0"/>
        <v/>
      </c>
      <c r="I28" s="31" t="str">
        <f t="shared" si="5"/>
        <v/>
      </c>
      <c r="J28" s="31" t="str">
        <f t="shared" si="1"/>
        <v/>
      </c>
      <c r="K28" s="27" t="str">
        <f t="shared" si="2"/>
        <v/>
      </c>
      <c r="L28" s="27"/>
      <c r="M28" s="29" t="str">
        <f t="shared" si="3"/>
        <v/>
      </c>
      <c r="O28" s="27" t="e">
        <f t="shared" si="4"/>
        <v>#VALUE!</v>
      </c>
    </row>
    <row r="29" spans="1:15" x14ac:dyDescent="0.3">
      <c r="A29" s="16"/>
      <c r="B29" s="16"/>
      <c r="C29" s="16"/>
      <c r="D29" s="16"/>
      <c r="E29" s="16"/>
      <c r="F29" s="16"/>
      <c r="H29" s="27" t="str">
        <f t="shared" si="0"/>
        <v/>
      </c>
      <c r="I29" s="31" t="str">
        <f t="shared" si="5"/>
        <v/>
      </c>
      <c r="J29" s="31" t="str">
        <f t="shared" si="1"/>
        <v/>
      </c>
      <c r="K29" s="27" t="str">
        <f t="shared" si="2"/>
        <v/>
      </c>
      <c r="L29" s="27"/>
      <c r="M29" s="29" t="str">
        <f t="shared" si="3"/>
        <v/>
      </c>
      <c r="O29" s="27" t="e">
        <f t="shared" si="4"/>
        <v>#VALUE!</v>
      </c>
    </row>
    <row r="30" spans="1:15" x14ac:dyDescent="0.3">
      <c r="A30" s="16"/>
      <c r="B30" s="16"/>
      <c r="C30" s="16"/>
      <c r="D30" s="16"/>
      <c r="E30" s="16"/>
      <c r="F30" s="16"/>
      <c r="H30" s="27" t="str">
        <f t="shared" si="0"/>
        <v/>
      </c>
      <c r="I30" s="31" t="str">
        <f t="shared" si="5"/>
        <v/>
      </c>
      <c r="J30" s="31" t="str">
        <f t="shared" si="1"/>
        <v/>
      </c>
      <c r="K30" s="27" t="str">
        <f t="shared" si="2"/>
        <v/>
      </c>
      <c r="L30" s="27"/>
      <c r="M30" s="29" t="str">
        <f t="shared" si="3"/>
        <v/>
      </c>
      <c r="O30" s="27" t="e">
        <f t="shared" si="4"/>
        <v>#VALUE!</v>
      </c>
    </row>
    <row r="31" spans="1:15" x14ac:dyDescent="0.3">
      <c r="A31" s="16"/>
      <c r="B31" s="16"/>
      <c r="C31" s="16"/>
      <c r="D31" s="16"/>
      <c r="E31" s="16"/>
      <c r="F31" s="16"/>
      <c r="H31" s="27" t="str">
        <f t="shared" si="0"/>
        <v/>
      </c>
      <c r="I31" s="31" t="str">
        <f t="shared" si="5"/>
        <v/>
      </c>
      <c r="J31" s="31" t="str">
        <f t="shared" si="1"/>
        <v/>
      </c>
      <c r="K31" s="27" t="str">
        <f t="shared" si="2"/>
        <v/>
      </c>
      <c r="L31" s="27"/>
      <c r="M31" s="29" t="str">
        <f t="shared" si="3"/>
        <v/>
      </c>
      <c r="O31" s="27" t="e">
        <f t="shared" si="4"/>
        <v>#VALUE!</v>
      </c>
    </row>
    <row r="32" spans="1:15" x14ac:dyDescent="0.3">
      <c r="A32" s="16"/>
      <c r="B32" s="16"/>
      <c r="C32" s="16"/>
      <c r="D32" s="16"/>
      <c r="E32" s="16"/>
      <c r="F32" s="16"/>
      <c r="H32" s="27" t="str">
        <f t="shared" si="0"/>
        <v/>
      </c>
      <c r="I32" s="31" t="str">
        <f t="shared" si="5"/>
        <v/>
      </c>
      <c r="J32" s="31" t="str">
        <f t="shared" si="1"/>
        <v/>
      </c>
      <c r="K32" s="27" t="str">
        <f t="shared" si="2"/>
        <v/>
      </c>
      <c r="L32" s="27"/>
      <c r="M32" s="29" t="str">
        <f t="shared" si="3"/>
        <v/>
      </c>
      <c r="O32" s="27" t="e">
        <f t="shared" si="4"/>
        <v>#VALUE!</v>
      </c>
    </row>
    <row r="33" spans="1:15" x14ac:dyDescent="0.3">
      <c r="A33" s="16"/>
      <c r="B33" s="16"/>
      <c r="C33" s="16"/>
      <c r="D33" s="16"/>
      <c r="E33" s="16"/>
      <c r="F33" s="16"/>
      <c r="H33" s="27" t="str">
        <f t="shared" si="0"/>
        <v/>
      </c>
      <c r="I33" s="31" t="str">
        <f t="shared" si="5"/>
        <v/>
      </c>
      <c r="J33" s="31" t="str">
        <f t="shared" si="1"/>
        <v/>
      </c>
      <c r="K33" s="27" t="str">
        <f t="shared" si="2"/>
        <v/>
      </c>
      <c r="L33" s="27"/>
      <c r="M33" s="29" t="str">
        <f t="shared" si="3"/>
        <v/>
      </c>
      <c r="O33" s="27" t="e">
        <f t="shared" si="4"/>
        <v>#VALUE!</v>
      </c>
    </row>
    <row r="34" spans="1:15" x14ac:dyDescent="0.3">
      <c r="A34" s="16"/>
      <c r="B34" s="16"/>
      <c r="C34" s="16"/>
      <c r="D34" s="16"/>
      <c r="E34" s="16"/>
      <c r="F34" s="16"/>
      <c r="H34" s="27" t="str">
        <f t="shared" ref="H34:H66" si="6">CONCATENATE(IF(ISNUMBER(SEARCH("ST1",A34)),"ST1", ""),IF(ISNUMBER(SEARCH("ST2",A34)),"ST2", ""),IF(ISNUMBER(SEARCH("ST3",A34)),"ST3", ""),IF(ISNUMBER(SEARCH("ST4",A34)),"ST4", ""),IF(ISNUMBER(SEARCH("ST5",A34)),"ST5", ""))</f>
        <v/>
      </c>
      <c r="I34" s="31" t="str">
        <f t="shared" si="5"/>
        <v/>
      </c>
      <c r="J34" s="31" t="str">
        <f t="shared" si="1"/>
        <v/>
      </c>
      <c r="K34" s="27" t="str">
        <f t="shared" si="2"/>
        <v/>
      </c>
      <c r="L34" s="27"/>
      <c r="M34" s="29" t="str">
        <f t="shared" si="3"/>
        <v/>
      </c>
      <c r="O34" s="27" t="e">
        <f t="shared" si="4"/>
        <v>#VALUE!</v>
      </c>
    </row>
    <row r="35" spans="1:15" x14ac:dyDescent="0.3">
      <c r="A35" s="16"/>
      <c r="B35" s="16"/>
      <c r="C35" s="16"/>
      <c r="D35" s="16"/>
      <c r="E35" s="16"/>
      <c r="F35" s="16"/>
      <c r="H35" s="27" t="str">
        <f t="shared" si="6"/>
        <v/>
      </c>
      <c r="I35" s="31" t="str">
        <f t="shared" si="5"/>
        <v/>
      </c>
      <c r="J35" s="31" t="str">
        <f t="shared" si="1"/>
        <v/>
      </c>
      <c r="K35" s="27" t="str">
        <f t="shared" si="2"/>
        <v/>
      </c>
      <c r="L35" s="27"/>
      <c r="M35" s="29" t="str">
        <f t="shared" si="3"/>
        <v/>
      </c>
      <c r="O35" s="27" t="e">
        <f t="shared" si="4"/>
        <v>#VALUE!</v>
      </c>
    </row>
    <row r="36" spans="1:15" x14ac:dyDescent="0.3">
      <c r="A36" s="16"/>
      <c r="B36" s="16"/>
      <c r="C36" s="16"/>
      <c r="D36" s="16"/>
      <c r="E36" s="16"/>
      <c r="F36" s="16"/>
      <c r="H36" s="27" t="str">
        <f t="shared" si="6"/>
        <v/>
      </c>
      <c r="I36" s="31" t="str">
        <f t="shared" si="5"/>
        <v/>
      </c>
      <c r="J36" s="31" t="str">
        <f t="shared" si="1"/>
        <v/>
      </c>
      <c r="K36" s="27" t="str">
        <f t="shared" si="2"/>
        <v/>
      </c>
      <c r="L36" s="27"/>
      <c r="M36" s="29" t="str">
        <f t="shared" si="3"/>
        <v/>
      </c>
      <c r="O36" s="27" t="e">
        <f t="shared" si="4"/>
        <v>#VALUE!</v>
      </c>
    </row>
    <row r="37" spans="1:15" x14ac:dyDescent="0.3">
      <c r="A37" s="16"/>
      <c r="B37" s="16"/>
      <c r="C37" s="16"/>
      <c r="D37" s="16"/>
      <c r="E37" s="16"/>
      <c r="F37" s="16"/>
      <c r="H37" s="27" t="str">
        <f t="shared" si="6"/>
        <v/>
      </c>
      <c r="I37" s="31" t="str">
        <f t="shared" si="5"/>
        <v/>
      </c>
      <c r="J37" s="31" t="str">
        <f t="shared" si="1"/>
        <v/>
      </c>
      <c r="K37" s="27" t="str">
        <f t="shared" si="2"/>
        <v/>
      </c>
      <c r="L37" s="27"/>
      <c r="M37" s="29" t="str">
        <f t="shared" si="3"/>
        <v/>
      </c>
      <c r="O37" s="27" t="e">
        <f t="shared" si="4"/>
        <v>#VALUE!</v>
      </c>
    </row>
    <row r="38" spans="1:15" x14ac:dyDescent="0.3">
      <c r="A38" s="16"/>
      <c r="B38" s="16"/>
      <c r="C38" s="16"/>
      <c r="D38" s="16"/>
      <c r="E38" s="16"/>
      <c r="F38" s="16"/>
      <c r="H38" s="27" t="str">
        <f t="shared" si="6"/>
        <v/>
      </c>
      <c r="I38" s="31" t="str">
        <f t="shared" si="5"/>
        <v/>
      </c>
      <c r="J38" s="31" t="str">
        <f t="shared" si="1"/>
        <v/>
      </c>
      <c r="K38" s="27" t="str">
        <f t="shared" si="2"/>
        <v/>
      </c>
      <c r="L38" s="27"/>
      <c r="M38" s="29" t="str">
        <f t="shared" si="3"/>
        <v/>
      </c>
      <c r="O38" s="27" t="e">
        <f t="shared" si="4"/>
        <v>#VALUE!</v>
      </c>
    </row>
    <row r="39" spans="1:15" x14ac:dyDescent="0.3">
      <c r="A39" s="16"/>
      <c r="B39" s="16"/>
      <c r="C39" s="16"/>
      <c r="D39" s="16"/>
      <c r="E39" s="16"/>
      <c r="F39" s="16"/>
      <c r="H39" s="27" t="str">
        <f t="shared" si="6"/>
        <v/>
      </c>
      <c r="I39" s="31" t="str">
        <f t="shared" si="5"/>
        <v/>
      </c>
      <c r="J39" s="31" t="str">
        <f t="shared" si="1"/>
        <v/>
      </c>
      <c r="K39" s="27" t="str">
        <f t="shared" si="2"/>
        <v/>
      </c>
      <c r="L39" s="27"/>
      <c r="M39" s="29" t="str">
        <f t="shared" si="3"/>
        <v/>
      </c>
      <c r="O39" s="27" t="e">
        <f t="shared" si="4"/>
        <v>#VALUE!</v>
      </c>
    </row>
    <row r="40" spans="1:15" x14ac:dyDescent="0.3">
      <c r="A40" s="16"/>
      <c r="B40" s="16"/>
      <c r="C40" s="16"/>
      <c r="D40" s="16"/>
      <c r="E40" s="16"/>
      <c r="F40" s="16"/>
      <c r="H40" s="27" t="str">
        <f t="shared" si="6"/>
        <v/>
      </c>
      <c r="I40" s="31" t="str">
        <f t="shared" si="5"/>
        <v/>
      </c>
      <c r="J40" s="31" t="str">
        <f t="shared" si="1"/>
        <v/>
      </c>
      <c r="K40" s="27" t="str">
        <f t="shared" si="2"/>
        <v/>
      </c>
      <c r="L40" s="27"/>
      <c r="M40" s="29" t="str">
        <f t="shared" si="3"/>
        <v/>
      </c>
      <c r="O40" s="27" t="e">
        <f t="shared" si="4"/>
        <v>#VALUE!</v>
      </c>
    </row>
    <row r="41" spans="1:15" x14ac:dyDescent="0.3">
      <c r="A41" s="16"/>
      <c r="B41" s="16"/>
      <c r="C41" s="16"/>
      <c r="D41" s="16"/>
      <c r="E41" s="16"/>
      <c r="F41" s="16"/>
      <c r="H41" s="27" t="str">
        <f t="shared" si="6"/>
        <v/>
      </c>
      <c r="I41" s="31" t="str">
        <f t="shared" si="5"/>
        <v/>
      </c>
      <c r="J41" s="31" t="str">
        <f t="shared" si="1"/>
        <v/>
      </c>
      <c r="K41" s="27" t="str">
        <f t="shared" si="2"/>
        <v/>
      </c>
      <c r="L41" s="27"/>
      <c r="M41" s="29" t="str">
        <f t="shared" si="3"/>
        <v/>
      </c>
      <c r="O41" s="27" t="e">
        <f t="shared" si="4"/>
        <v>#VALUE!</v>
      </c>
    </row>
    <row r="42" spans="1:15" x14ac:dyDescent="0.3">
      <c r="A42" s="16"/>
      <c r="B42" s="16"/>
      <c r="C42" s="16"/>
      <c r="D42" s="16"/>
      <c r="E42" s="16"/>
      <c r="F42" s="16"/>
      <c r="H42" s="27" t="str">
        <f t="shared" si="6"/>
        <v/>
      </c>
      <c r="I42" s="31" t="str">
        <f t="shared" si="5"/>
        <v/>
      </c>
      <c r="J42" s="31" t="str">
        <f t="shared" si="1"/>
        <v/>
      </c>
      <c r="K42" s="27" t="str">
        <f t="shared" si="2"/>
        <v/>
      </c>
      <c r="L42" s="27"/>
      <c r="M42" s="29" t="str">
        <f t="shared" si="3"/>
        <v/>
      </c>
      <c r="O42" s="27" t="e">
        <f t="shared" si="4"/>
        <v>#VALUE!</v>
      </c>
    </row>
    <row r="43" spans="1:15" x14ac:dyDescent="0.3">
      <c r="A43" s="16"/>
      <c r="B43" s="16"/>
      <c r="C43" s="16"/>
      <c r="D43" s="16"/>
      <c r="E43" s="16"/>
      <c r="F43" s="16"/>
      <c r="H43" s="27" t="str">
        <f t="shared" si="6"/>
        <v/>
      </c>
      <c r="I43" s="31" t="str">
        <f t="shared" si="5"/>
        <v/>
      </c>
      <c r="J43" s="31" t="str">
        <f t="shared" si="1"/>
        <v/>
      </c>
      <c r="K43" s="27" t="str">
        <f t="shared" si="2"/>
        <v/>
      </c>
      <c r="L43" s="27"/>
      <c r="M43" s="29" t="str">
        <f t="shared" si="3"/>
        <v/>
      </c>
      <c r="O43" s="27" t="e">
        <f t="shared" si="4"/>
        <v>#VALUE!</v>
      </c>
    </row>
    <row r="44" spans="1:15" x14ac:dyDescent="0.3">
      <c r="A44" s="16"/>
      <c r="B44" s="16"/>
      <c r="C44" s="16"/>
      <c r="D44" s="16"/>
      <c r="E44" s="16"/>
      <c r="F44" s="16"/>
      <c r="H44" s="27" t="str">
        <f t="shared" si="6"/>
        <v/>
      </c>
      <c r="I44" s="31" t="str">
        <f t="shared" si="5"/>
        <v/>
      </c>
      <c r="J44" s="31" t="str">
        <f t="shared" si="1"/>
        <v/>
      </c>
      <c r="K44" s="27" t="str">
        <f t="shared" si="2"/>
        <v/>
      </c>
      <c r="L44" s="27"/>
      <c r="M44" s="29" t="str">
        <f t="shared" si="3"/>
        <v/>
      </c>
      <c r="O44" s="27" t="e">
        <f t="shared" si="4"/>
        <v>#VALUE!</v>
      </c>
    </row>
    <row r="45" spans="1:15" x14ac:dyDescent="0.3">
      <c r="A45" s="16"/>
      <c r="B45" s="16"/>
      <c r="C45" s="16"/>
      <c r="D45" s="16"/>
      <c r="E45" s="16"/>
      <c r="F45" s="16"/>
      <c r="H45" s="27" t="str">
        <f t="shared" si="6"/>
        <v/>
      </c>
      <c r="I45" s="31" t="str">
        <f t="shared" si="5"/>
        <v/>
      </c>
      <c r="J45" s="31" t="str">
        <f t="shared" si="1"/>
        <v/>
      </c>
      <c r="K45" s="27" t="str">
        <f t="shared" si="2"/>
        <v/>
      </c>
      <c r="L45" s="27"/>
      <c r="M45" s="29" t="str">
        <f t="shared" si="3"/>
        <v/>
      </c>
      <c r="O45" s="27" t="e">
        <f t="shared" si="4"/>
        <v>#VALUE!</v>
      </c>
    </row>
    <row r="46" spans="1:15" x14ac:dyDescent="0.3">
      <c r="A46" s="16"/>
      <c r="B46" s="16"/>
      <c r="C46" s="16"/>
      <c r="D46" s="16"/>
      <c r="E46" s="16"/>
      <c r="F46" s="16"/>
      <c r="H46" s="27" t="str">
        <f t="shared" si="6"/>
        <v/>
      </c>
      <c r="I46" s="31" t="str">
        <f t="shared" si="5"/>
        <v/>
      </c>
      <c r="J46" s="31" t="str">
        <f t="shared" si="1"/>
        <v/>
      </c>
      <c r="K46" s="27" t="str">
        <f t="shared" si="2"/>
        <v/>
      </c>
      <c r="L46" s="27"/>
      <c r="M46" s="29" t="str">
        <f t="shared" si="3"/>
        <v/>
      </c>
      <c r="O46" s="27" t="e">
        <f t="shared" si="4"/>
        <v>#VALUE!</v>
      </c>
    </row>
    <row r="47" spans="1:15" x14ac:dyDescent="0.3">
      <c r="A47" s="16"/>
      <c r="B47" s="16"/>
      <c r="C47" s="16"/>
      <c r="D47" s="16"/>
      <c r="E47" s="16"/>
      <c r="F47" s="16"/>
      <c r="H47" s="27" t="str">
        <f t="shared" si="6"/>
        <v/>
      </c>
      <c r="I47" s="31" t="str">
        <f t="shared" si="5"/>
        <v/>
      </c>
      <c r="J47" s="31" t="str">
        <f t="shared" si="1"/>
        <v/>
      </c>
      <c r="K47" s="27" t="str">
        <f t="shared" si="2"/>
        <v/>
      </c>
      <c r="L47" s="27"/>
      <c r="M47" s="29" t="str">
        <f t="shared" si="3"/>
        <v/>
      </c>
      <c r="O47" s="27" t="e">
        <f t="shared" si="4"/>
        <v>#VALUE!</v>
      </c>
    </row>
    <row r="48" spans="1:15" x14ac:dyDescent="0.3">
      <c r="A48" s="16"/>
      <c r="B48" s="16"/>
      <c r="C48" s="16"/>
      <c r="D48" s="16"/>
      <c r="E48" s="16"/>
      <c r="F48" s="16"/>
      <c r="H48" s="27" t="str">
        <f t="shared" si="6"/>
        <v/>
      </c>
      <c r="I48" s="31" t="str">
        <f t="shared" si="5"/>
        <v/>
      </c>
      <c r="J48" s="31" t="str">
        <f t="shared" si="1"/>
        <v/>
      </c>
      <c r="K48" s="27" t="str">
        <f t="shared" si="2"/>
        <v/>
      </c>
      <c r="L48" s="27"/>
      <c r="M48" s="29" t="str">
        <f t="shared" si="3"/>
        <v/>
      </c>
      <c r="O48" s="27" t="e">
        <f t="shared" si="4"/>
        <v>#VALUE!</v>
      </c>
    </row>
    <row r="49" spans="1:15" x14ac:dyDescent="0.3">
      <c r="A49" s="16"/>
      <c r="B49" s="16"/>
      <c r="C49" s="16"/>
      <c r="D49" s="16"/>
      <c r="E49" s="16"/>
      <c r="F49" s="16"/>
      <c r="H49" s="27" t="str">
        <f t="shared" si="6"/>
        <v/>
      </c>
      <c r="I49" s="31" t="str">
        <f t="shared" si="5"/>
        <v/>
      </c>
      <c r="J49" s="31" t="str">
        <f t="shared" si="1"/>
        <v/>
      </c>
      <c r="K49" s="27" t="str">
        <f t="shared" si="2"/>
        <v/>
      </c>
      <c r="L49" s="27"/>
      <c r="M49" s="29" t="str">
        <f t="shared" si="3"/>
        <v/>
      </c>
      <c r="O49" s="27" t="e">
        <f t="shared" si="4"/>
        <v>#VALUE!</v>
      </c>
    </row>
    <row r="50" spans="1:15" x14ac:dyDescent="0.3">
      <c r="A50" s="16"/>
      <c r="B50" s="16"/>
      <c r="C50" s="16"/>
      <c r="D50" s="16"/>
      <c r="E50" s="16"/>
      <c r="F50" s="16"/>
      <c r="H50" s="27" t="str">
        <f t="shared" si="6"/>
        <v/>
      </c>
      <c r="I50" s="31" t="str">
        <f t="shared" si="5"/>
        <v/>
      </c>
      <c r="J50" s="31" t="str">
        <f t="shared" si="1"/>
        <v/>
      </c>
      <c r="K50" s="27" t="str">
        <f t="shared" si="2"/>
        <v/>
      </c>
      <c r="L50" s="27"/>
      <c r="M50" s="29" t="str">
        <f t="shared" si="3"/>
        <v/>
      </c>
      <c r="O50" s="27" t="e">
        <f t="shared" si="4"/>
        <v>#VALUE!</v>
      </c>
    </row>
    <row r="51" spans="1:15" x14ac:dyDescent="0.3">
      <c r="A51" s="16"/>
      <c r="B51" s="16"/>
      <c r="C51" s="16"/>
      <c r="D51" s="16"/>
      <c r="E51" s="16"/>
      <c r="F51" s="16"/>
      <c r="H51" s="27" t="str">
        <f t="shared" si="6"/>
        <v/>
      </c>
      <c r="I51" s="31" t="str">
        <f t="shared" si="5"/>
        <v/>
      </c>
      <c r="J51" s="31" t="str">
        <f t="shared" si="1"/>
        <v/>
      </c>
      <c r="K51" s="27" t="str">
        <f t="shared" si="2"/>
        <v/>
      </c>
      <c r="L51" s="27"/>
      <c r="M51" s="29" t="str">
        <f t="shared" si="3"/>
        <v/>
      </c>
      <c r="O51" s="27" t="e">
        <f t="shared" si="4"/>
        <v>#VALUE!</v>
      </c>
    </row>
    <row r="52" spans="1:15" x14ac:dyDescent="0.3">
      <c r="A52" s="16"/>
      <c r="B52" s="16"/>
      <c r="C52" s="16"/>
      <c r="D52" s="16"/>
      <c r="E52" s="16"/>
      <c r="F52" s="16"/>
      <c r="H52" s="27" t="str">
        <f t="shared" si="6"/>
        <v/>
      </c>
      <c r="I52" s="31" t="str">
        <f t="shared" si="5"/>
        <v/>
      </c>
      <c r="J52" s="31" t="str">
        <f t="shared" si="1"/>
        <v/>
      </c>
      <c r="K52" s="27" t="str">
        <f t="shared" si="2"/>
        <v/>
      </c>
      <c r="L52" s="27"/>
      <c r="M52" s="29" t="str">
        <f t="shared" si="3"/>
        <v/>
      </c>
      <c r="O52" s="27" t="e">
        <f t="shared" si="4"/>
        <v>#VALUE!</v>
      </c>
    </row>
    <row r="53" spans="1:15" x14ac:dyDescent="0.3">
      <c r="A53" s="16"/>
      <c r="B53" s="16"/>
      <c r="C53" s="16"/>
      <c r="D53" s="16"/>
      <c r="E53" s="16"/>
      <c r="F53" s="16"/>
      <c r="H53" s="27" t="str">
        <f t="shared" si="6"/>
        <v/>
      </c>
      <c r="I53" s="31" t="str">
        <f t="shared" si="5"/>
        <v/>
      </c>
      <c r="J53" s="31" t="str">
        <f t="shared" si="1"/>
        <v/>
      </c>
      <c r="K53" s="27" t="str">
        <f t="shared" si="2"/>
        <v/>
      </c>
      <c r="L53" s="27"/>
      <c r="M53" s="29" t="str">
        <f t="shared" si="3"/>
        <v/>
      </c>
      <c r="O53" s="27" t="e">
        <f t="shared" si="4"/>
        <v>#VALUE!</v>
      </c>
    </row>
    <row r="54" spans="1:15" x14ac:dyDescent="0.3">
      <c r="A54" s="16"/>
      <c r="B54" s="16"/>
      <c r="C54" s="16"/>
      <c r="D54" s="16"/>
      <c r="E54" s="16"/>
      <c r="F54" s="16"/>
      <c r="H54" s="27" t="str">
        <f t="shared" si="6"/>
        <v/>
      </c>
      <c r="I54" s="31" t="str">
        <f t="shared" si="5"/>
        <v/>
      </c>
      <c r="J54" s="31" t="str">
        <f t="shared" si="1"/>
        <v/>
      </c>
      <c r="K54" s="27" t="str">
        <f t="shared" si="2"/>
        <v/>
      </c>
      <c r="L54" s="27"/>
      <c r="M54" s="29" t="str">
        <f t="shared" si="3"/>
        <v/>
      </c>
      <c r="O54" s="27" t="e">
        <f t="shared" si="4"/>
        <v>#VALUE!</v>
      </c>
    </row>
    <row r="55" spans="1:15" x14ac:dyDescent="0.3">
      <c r="A55" s="16"/>
      <c r="B55" s="16"/>
      <c r="C55" s="16"/>
      <c r="D55" s="16"/>
      <c r="E55" s="16"/>
      <c r="F55" s="16"/>
      <c r="H55" s="27" t="str">
        <f t="shared" si="6"/>
        <v/>
      </c>
      <c r="I55" s="31" t="str">
        <f t="shared" si="5"/>
        <v/>
      </c>
      <c r="J55" s="31" t="str">
        <f t="shared" si="1"/>
        <v/>
      </c>
      <c r="K55" s="27" t="str">
        <f t="shared" si="2"/>
        <v/>
      </c>
      <c r="L55" s="27"/>
      <c r="M55" s="29" t="str">
        <f t="shared" si="3"/>
        <v/>
      </c>
      <c r="O55" s="27" t="e">
        <f t="shared" si="4"/>
        <v>#VALUE!</v>
      </c>
    </row>
    <row r="56" spans="1:15" x14ac:dyDescent="0.3">
      <c r="A56" s="16"/>
      <c r="B56" s="16"/>
      <c r="C56" s="16"/>
      <c r="D56" s="16"/>
      <c r="E56" s="16"/>
      <c r="F56" s="16"/>
      <c r="H56" s="27" t="str">
        <f t="shared" si="6"/>
        <v/>
      </c>
      <c r="I56" s="31" t="str">
        <f t="shared" si="5"/>
        <v/>
      </c>
      <c r="J56" s="31" t="str">
        <f t="shared" si="1"/>
        <v/>
      </c>
      <c r="K56" s="27" t="str">
        <f t="shared" si="2"/>
        <v/>
      </c>
      <c r="L56" s="27"/>
      <c r="M56" s="29" t="str">
        <f t="shared" si="3"/>
        <v/>
      </c>
      <c r="O56" s="27" t="e">
        <f t="shared" si="4"/>
        <v>#VALUE!</v>
      </c>
    </row>
    <row r="57" spans="1:15" x14ac:dyDescent="0.3">
      <c r="A57" s="16"/>
      <c r="B57" s="16"/>
      <c r="C57" s="16"/>
      <c r="D57" s="16"/>
      <c r="E57" s="16"/>
      <c r="F57" s="16"/>
      <c r="H57" s="27" t="str">
        <f t="shared" si="6"/>
        <v/>
      </c>
      <c r="I57" s="31" t="str">
        <f t="shared" si="5"/>
        <v/>
      </c>
      <c r="J57" s="31" t="str">
        <f t="shared" si="1"/>
        <v/>
      </c>
      <c r="K57" s="27" t="str">
        <f t="shared" si="2"/>
        <v/>
      </c>
      <c r="L57" s="27"/>
      <c r="M57" s="29" t="str">
        <f t="shared" si="3"/>
        <v/>
      </c>
      <c r="O57" s="27" t="e">
        <f t="shared" si="4"/>
        <v>#VALUE!</v>
      </c>
    </row>
    <row r="58" spans="1:15" x14ac:dyDescent="0.3">
      <c r="A58" s="16"/>
      <c r="B58" s="16"/>
      <c r="C58" s="16"/>
      <c r="D58" s="16"/>
      <c r="E58" s="16"/>
      <c r="F58" s="16"/>
      <c r="H58" s="27" t="str">
        <f t="shared" si="6"/>
        <v/>
      </c>
      <c r="I58" s="31" t="str">
        <f t="shared" si="5"/>
        <v/>
      </c>
      <c r="J58" s="31" t="str">
        <f t="shared" si="1"/>
        <v/>
      </c>
      <c r="K58" s="27" t="str">
        <f t="shared" si="2"/>
        <v/>
      </c>
      <c r="L58" s="27"/>
      <c r="M58" s="29" t="str">
        <f t="shared" si="3"/>
        <v/>
      </c>
      <c r="O58" s="27" t="e">
        <f t="shared" si="4"/>
        <v>#VALUE!</v>
      </c>
    </row>
    <row r="59" spans="1:15" x14ac:dyDescent="0.3">
      <c r="A59" s="16"/>
      <c r="B59" s="16"/>
      <c r="C59" s="16"/>
      <c r="D59" s="16"/>
      <c r="E59" s="16"/>
      <c r="F59" s="16"/>
      <c r="H59" s="27" t="str">
        <f t="shared" si="6"/>
        <v/>
      </c>
      <c r="I59" s="31" t="str">
        <f t="shared" si="5"/>
        <v/>
      </c>
      <c r="J59" s="31" t="str">
        <f t="shared" si="1"/>
        <v/>
      </c>
      <c r="K59" s="27" t="str">
        <f t="shared" si="2"/>
        <v/>
      </c>
      <c r="L59" s="27"/>
      <c r="M59" s="29" t="str">
        <f t="shared" si="3"/>
        <v/>
      </c>
      <c r="O59" s="27" t="e">
        <f t="shared" si="4"/>
        <v>#VALUE!</v>
      </c>
    </row>
    <row r="60" spans="1:15" x14ac:dyDescent="0.3">
      <c r="A60" s="16"/>
      <c r="B60" s="16"/>
      <c r="C60" s="16"/>
      <c r="D60" s="16"/>
      <c r="E60" s="16"/>
      <c r="F60" s="16"/>
      <c r="H60" s="27" t="str">
        <f t="shared" si="6"/>
        <v/>
      </c>
      <c r="I60" s="31" t="str">
        <f t="shared" si="5"/>
        <v/>
      </c>
      <c r="J60" s="31" t="str">
        <f t="shared" si="1"/>
        <v/>
      </c>
      <c r="K60" s="27" t="str">
        <f t="shared" si="2"/>
        <v/>
      </c>
      <c r="L60" s="27"/>
      <c r="M60" s="29" t="str">
        <f t="shared" si="3"/>
        <v/>
      </c>
      <c r="O60" s="27" t="e">
        <f t="shared" si="4"/>
        <v>#VALUE!</v>
      </c>
    </row>
    <row r="61" spans="1:15" x14ac:dyDescent="0.3">
      <c r="A61" s="16"/>
      <c r="B61" s="16"/>
      <c r="C61" s="16"/>
      <c r="D61" s="16"/>
      <c r="E61" s="16"/>
      <c r="F61" s="16"/>
      <c r="H61" s="30" t="str">
        <f t="shared" si="6"/>
        <v/>
      </c>
    </row>
    <row r="62" spans="1:15" x14ac:dyDescent="0.3">
      <c r="A62" s="16"/>
      <c r="B62" s="16"/>
      <c r="C62" s="16"/>
      <c r="D62" s="16"/>
      <c r="E62" s="16"/>
      <c r="F62" s="16"/>
      <c r="H62" s="30" t="str">
        <f t="shared" si="6"/>
        <v/>
      </c>
    </row>
    <row r="63" spans="1:15" x14ac:dyDescent="0.3">
      <c r="A63" s="16"/>
      <c r="B63" s="16"/>
      <c r="C63" s="16"/>
      <c r="D63" s="16"/>
      <c r="E63" s="16"/>
      <c r="F63" s="16"/>
      <c r="H63" s="30" t="str">
        <f t="shared" si="6"/>
        <v/>
      </c>
    </row>
    <row r="64" spans="1:15" x14ac:dyDescent="0.3">
      <c r="A64" s="16"/>
      <c r="B64" s="16"/>
      <c r="C64" s="16"/>
      <c r="D64" s="16"/>
      <c r="E64" s="16"/>
      <c r="F64" s="16"/>
      <c r="H64" s="30" t="str">
        <f t="shared" si="6"/>
        <v/>
      </c>
    </row>
    <row r="65" spans="1:8" x14ac:dyDescent="0.3">
      <c r="A65" s="16"/>
      <c r="B65" s="16"/>
      <c r="C65" s="16"/>
      <c r="D65" s="16"/>
      <c r="E65" s="16"/>
      <c r="F65" s="16"/>
      <c r="H65" s="30" t="str">
        <f t="shared" si="6"/>
        <v/>
      </c>
    </row>
    <row r="66" spans="1:8" x14ac:dyDescent="0.3">
      <c r="A66" s="16"/>
      <c r="B66" s="16"/>
      <c r="C66" s="16"/>
      <c r="D66" s="16"/>
      <c r="E66" s="16"/>
      <c r="F66" s="16"/>
      <c r="H66" s="30" t="str">
        <f t="shared" si="6"/>
        <v/>
      </c>
    </row>
    <row r="67" spans="1:8" x14ac:dyDescent="0.3">
      <c r="A67" s="16"/>
      <c r="B67" s="16"/>
      <c r="C67" s="16"/>
      <c r="D67" s="16"/>
      <c r="E67" s="16"/>
      <c r="F67" s="16"/>
      <c r="H67" s="30" t="str">
        <f t="shared" ref="H67:H87" si="7">CONCATENATE(IF(ISNUMBER(SEARCH("ST1",A67)),"ST1", ""),IF(ISNUMBER(SEARCH("ST2",A67)),"ST2", ""),IF(ISNUMBER(SEARCH("ST3",A67)),"ST3", ""),IF(ISNUMBER(SEARCH("ST4",A67)),"ST4", ""),IF(ISNUMBER(SEARCH("ST5",A67)),"ST5", ""))</f>
        <v/>
      </c>
    </row>
    <row r="68" spans="1:8" x14ac:dyDescent="0.3">
      <c r="A68" s="16"/>
      <c r="B68" s="16"/>
      <c r="C68" s="16"/>
      <c r="D68" s="16"/>
      <c r="E68" s="16"/>
      <c r="F68" s="16"/>
      <c r="H68" s="30" t="str">
        <f t="shared" si="7"/>
        <v/>
      </c>
    </row>
    <row r="69" spans="1:8" x14ac:dyDescent="0.3">
      <c r="A69" s="16"/>
      <c r="B69" s="16"/>
      <c r="C69" s="16"/>
      <c r="D69" s="16"/>
      <c r="E69" s="16"/>
      <c r="F69" s="16"/>
      <c r="H69" s="30" t="str">
        <f t="shared" si="7"/>
        <v/>
      </c>
    </row>
    <row r="70" spans="1:8" x14ac:dyDescent="0.3">
      <c r="A70" s="16"/>
      <c r="B70" s="16"/>
      <c r="C70" s="16"/>
      <c r="D70" s="16"/>
      <c r="E70" s="16"/>
      <c r="F70" s="16"/>
      <c r="H70" s="30" t="str">
        <f t="shared" si="7"/>
        <v/>
      </c>
    </row>
    <row r="71" spans="1:8" x14ac:dyDescent="0.3">
      <c r="A71" s="16"/>
      <c r="B71" s="16"/>
      <c r="C71" s="16"/>
      <c r="D71" s="16"/>
      <c r="E71" s="16"/>
      <c r="F71" s="16"/>
      <c r="H71" s="30" t="str">
        <f t="shared" si="7"/>
        <v/>
      </c>
    </row>
    <row r="72" spans="1:8" x14ac:dyDescent="0.3">
      <c r="A72" s="16"/>
      <c r="B72" s="16"/>
      <c r="C72" s="16"/>
      <c r="D72" s="16"/>
      <c r="E72" s="16"/>
      <c r="F72" s="16"/>
      <c r="H72" s="30" t="str">
        <f t="shared" si="7"/>
        <v/>
      </c>
    </row>
    <row r="73" spans="1:8" x14ac:dyDescent="0.3">
      <c r="A73" s="16"/>
      <c r="B73" s="16"/>
      <c r="C73" s="16"/>
      <c r="D73" s="16"/>
      <c r="E73" s="16"/>
      <c r="F73" s="16"/>
      <c r="H73" s="30" t="str">
        <f t="shared" si="7"/>
        <v/>
      </c>
    </row>
    <row r="74" spans="1:8" x14ac:dyDescent="0.3">
      <c r="A74" s="16"/>
      <c r="B74" s="16"/>
      <c r="C74" s="16"/>
      <c r="D74" s="16"/>
      <c r="E74" s="16"/>
      <c r="F74" s="16"/>
      <c r="H74" s="30" t="str">
        <f t="shared" si="7"/>
        <v/>
      </c>
    </row>
    <row r="75" spans="1:8" x14ac:dyDescent="0.3">
      <c r="A75" s="16"/>
      <c r="B75" s="16"/>
      <c r="C75" s="16"/>
      <c r="D75" s="16"/>
      <c r="E75" s="16"/>
      <c r="F75" s="16"/>
      <c r="H75" s="30" t="str">
        <f t="shared" si="7"/>
        <v/>
      </c>
    </row>
    <row r="76" spans="1:8" x14ac:dyDescent="0.3">
      <c r="A76" s="16"/>
      <c r="B76" s="16"/>
      <c r="C76" s="16"/>
      <c r="D76" s="16"/>
      <c r="E76" s="16"/>
      <c r="F76" s="16"/>
      <c r="H76" s="30" t="str">
        <f t="shared" si="7"/>
        <v/>
      </c>
    </row>
    <row r="77" spans="1:8" x14ac:dyDescent="0.3">
      <c r="A77" s="16"/>
      <c r="B77" s="16"/>
      <c r="C77" s="16"/>
      <c r="D77" s="16"/>
      <c r="E77" s="16"/>
      <c r="F77" s="16"/>
      <c r="H77" s="30" t="str">
        <f t="shared" si="7"/>
        <v/>
      </c>
    </row>
    <row r="78" spans="1:8" x14ac:dyDescent="0.3">
      <c r="A78" s="16"/>
      <c r="B78" s="16"/>
      <c r="C78" s="16"/>
      <c r="D78" s="16"/>
      <c r="E78" s="16"/>
      <c r="F78" s="16"/>
      <c r="H78" s="30" t="str">
        <f t="shared" si="7"/>
        <v/>
      </c>
    </row>
    <row r="79" spans="1:8" x14ac:dyDescent="0.3">
      <c r="A79" s="16"/>
      <c r="B79" s="16"/>
      <c r="C79" s="16"/>
      <c r="D79" s="16"/>
      <c r="E79" s="16"/>
      <c r="F79" s="16"/>
      <c r="H79" s="30" t="str">
        <f t="shared" si="7"/>
        <v/>
      </c>
    </row>
    <row r="80" spans="1:8" x14ac:dyDescent="0.3">
      <c r="A80" s="16"/>
      <c r="B80" s="16"/>
      <c r="C80" s="16"/>
      <c r="D80" s="16"/>
      <c r="E80" s="16"/>
      <c r="F80" s="16"/>
      <c r="H80" s="30" t="str">
        <f t="shared" si="7"/>
        <v/>
      </c>
    </row>
    <row r="81" spans="1:8" x14ac:dyDescent="0.3">
      <c r="A81" s="16"/>
      <c r="B81" s="16"/>
      <c r="C81" s="16"/>
      <c r="D81" s="16"/>
      <c r="E81" s="16"/>
      <c r="F81" s="16"/>
      <c r="H81" s="30" t="str">
        <f t="shared" si="7"/>
        <v/>
      </c>
    </row>
    <row r="82" spans="1:8" x14ac:dyDescent="0.3">
      <c r="A82" s="16"/>
      <c r="B82" s="16"/>
      <c r="C82" s="16"/>
      <c r="D82" s="16"/>
      <c r="E82" s="16"/>
      <c r="F82" s="16"/>
      <c r="H82" s="30" t="str">
        <f t="shared" si="7"/>
        <v/>
      </c>
    </row>
    <row r="83" spans="1:8" x14ac:dyDescent="0.3">
      <c r="A83" s="16"/>
      <c r="B83" s="16"/>
      <c r="C83" s="16"/>
      <c r="D83" s="16"/>
      <c r="E83" s="16"/>
      <c r="F83" s="16"/>
      <c r="H83" s="30" t="str">
        <f t="shared" si="7"/>
        <v/>
      </c>
    </row>
    <row r="84" spans="1:8" x14ac:dyDescent="0.3">
      <c r="A84" s="16"/>
      <c r="B84" s="16"/>
      <c r="C84" s="16"/>
      <c r="D84" s="16"/>
      <c r="E84" s="16"/>
      <c r="F84" s="16"/>
      <c r="H84" s="30" t="str">
        <f t="shared" si="7"/>
        <v/>
      </c>
    </row>
    <row r="85" spans="1:8" x14ac:dyDescent="0.3">
      <c r="A85" s="16"/>
      <c r="B85" s="16"/>
      <c r="C85" s="16"/>
      <c r="D85" s="16"/>
      <c r="E85" s="16"/>
      <c r="F85" s="16"/>
      <c r="H85" s="30" t="str">
        <f t="shared" si="7"/>
        <v/>
      </c>
    </row>
    <row r="86" spans="1:8" x14ac:dyDescent="0.3">
      <c r="A86" s="16"/>
      <c r="B86" s="16"/>
      <c r="C86" s="16"/>
      <c r="D86" s="16"/>
      <c r="E86" s="16"/>
      <c r="F86" s="16"/>
      <c r="H86" s="30" t="str">
        <f t="shared" si="7"/>
        <v/>
      </c>
    </row>
    <row r="87" spans="1:8" x14ac:dyDescent="0.3">
      <c r="A87" s="16"/>
      <c r="B87" s="16"/>
      <c r="C87" s="16"/>
      <c r="D87" s="16"/>
      <c r="E87" s="16"/>
      <c r="F87" s="16"/>
      <c r="H87" s="30" t="str">
        <f t="shared" si="7"/>
        <v/>
      </c>
    </row>
    <row r="88" spans="1:8" x14ac:dyDescent="0.3">
      <c r="A88" s="16"/>
      <c r="B88" s="16"/>
      <c r="C88" s="16"/>
      <c r="D88" s="16"/>
      <c r="E88" s="16"/>
      <c r="F88" s="16"/>
    </row>
  </sheetData>
  <conditionalFormatting sqref="O2:O60">
    <cfRule type="cellIs" dxfId="2" priority="1" operator="equal">
      <formula>"Overlap"</formula>
    </cfRule>
    <cfRule type="cellIs" dxfId="1" priority="2" operator="equal">
      <formula>"Gap"</formula>
    </cfRule>
    <cfRule type="cellIs" dxfId="0" priority="3" operator="equal">
      <formula>"None"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ePIE2clearfields">
                <anchor moveWithCells="1" sizeWithCells="1">
                  <from>
                    <xdr:col>6</xdr:col>
                    <xdr:colOff>190500</xdr:colOff>
                    <xdr:row>2</xdr:row>
                    <xdr:rowOff>137160</xdr:rowOff>
                  </from>
                  <to>
                    <xdr:col>6</xdr:col>
                    <xdr:colOff>899160</xdr:colOff>
                    <xdr:row>4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E20"/>
  <sheetViews>
    <sheetView workbookViewId="0">
      <selection activeCell="B2" sqref="B2"/>
    </sheetView>
  </sheetViews>
  <sheetFormatPr defaultRowHeight="14.4" x14ac:dyDescent="0.3"/>
  <cols>
    <col min="1" max="1" width="16.33203125" bestFit="1" customWidth="1"/>
    <col min="2" max="2" width="16.6640625" bestFit="1" customWidth="1"/>
    <col min="3" max="3" width="16.6640625" customWidth="1"/>
    <col min="4" max="4" width="17" bestFit="1" customWidth="1"/>
    <col min="5" max="5" width="10.6640625" bestFit="1" customWidth="1"/>
  </cols>
  <sheetData>
    <row r="1" spans="1:2" x14ac:dyDescent="0.3">
      <c r="A1" t="s">
        <v>26</v>
      </c>
    </row>
    <row r="2" spans="1:2" x14ac:dyDescent="0.3">
      <c r="A2" s="24">
        <v>39331</v>
      </c>
    </row>
    <row r="3" spans="1:2" x14ac:dyDescent="0.3">
      <c r="A3" s="24">
        <v>39331</v>
      </c>
    </row>
    <row r="5" spans="1:2" x14ac:dyDescent="0.3">
      <c r="A5" t="s">
        <v>27</v>
      </c>
      <c r="B5" t="s">
        <v>28</v>
      </c>
    </row>
    <row r="9" spans="1:2" x14ac:dyDescent="0.3">
      <c r="A9" s="24">
        <f>DATE(YEAR(A2)+3,MONTH(A2)+1,DAY(A2)+50)</f>
        <v>40507</v>
      </c>
      <c r="B9" t="s">
        <v>29</v>
      </c>
    </row>
    <row r="13" spans="1:2" x14ac:dyDescent="0.3">
      <c r="A13" s="24">
        <f>DATE(YEAR(A2)+1,MONTH(A2)+7,DAY(A2)+5)</f>
        <v>39914</v>
      </c>
      <c r="B13" t="s">
        <v>30</v>
      </c>
    </row>
    <row r="17" spans="4:5" x14ac:dyDescent="0.3">
      <c r="E17" t="s">
        <v>37</v>
      </c>
    </row>
    <row r="18" spans="4:5" x14ac:dyDescent="0.3">
      <c r="D18" s="24">
        <v>41494</v>
      </c>
      <c r="E18" s="24">
        <f>IF(DAY(D18)&lt;=7,D18-DAY(D18)+1,D18)</f>
        <v>41494</v>
      </c>
    </row>
    <row r="20" spans="4:5" x14ac:dyDescent="0.3">
      <c r="E20" s="3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/>
  <dimension ref="A1:L88"/>
  <sheetViews>
    <sheetView workbookViewId="0">
      <selection activeCell="B2" sqref="B2"/>
    </sheetView>
  </sheetViews>
  <sheetFormatPr defaultColWidth="9.109375" defaultRowHeight="14.4" x14ac:dyDescent="0.3"/>
  <cols>
    <col min="1" max="1" width="105.88671875" style="1" bestFit="1" customWidth="1"/>
    <col min="2" max="3" width="10.6640625" style="1" bestFit="1" customWidth="1"/>
    <col min="4" max="4" width="16" style="1" customWidth="1"/>
    <col min="5" max="5" width="9.109375" style="30"/>
    <col min="6" max="6" width="11.109375" style="30" customWidth="1"/>
    <col min="7" max="7" width="11.44140625" style="30" customWidth="1"/>
    <col min="8" max="8" width="18.44140625" style="30" customWidth="1"/>
    <col min="9" max="10" width="9.109375" style="30"/>
    <col min="11" max="11" width="9.109375" style="1"/>
    <col min="12" max="12" width="14" style="1" bestFit="1" customWidth="1"/>
    <col min="13" max="16384" width="9.109375" style="1"/>
  </cols>
  <sheetData>
    <row r="1" spans="1:12" x14ac:dyDescent="0.3">
      <c r="A1" s="16"/>
      <c r="B1" s="28"/>
      <c r="C1" s="28"/>
      <c r="E1" s="27" t="s">
        <v>31</v>
      </c>
      <c r="F1" s="27" t="s">
        <v>33</v>
      </c>
      <c r="G1" s="27" t="s">
        <v>34</v>
      </c>
      <c r="H1" s="27" t="s">
        <v>32</v>
      </c>
      <c r="I1" s="27"/>
      <c r="J1" s="27" t="s">
        <v>1</v>
      </c>
      <c r="L1" s="1" t="s">
        <v>35</v>
      </c>
    </row>
    <row r="2" spans="1:12" x14ac:dyDescent="0.3">
      <c r="A2" s="16"/>
      <c r="B2" s="28"/>
      <c r="C2" s="28"/>
      <c r="E2" s="27" t="str">
        <f>CONCATENATE(IF(ISNUMBER(SEARCH("ST1",A2)),"ST1", ""),IF(ISNUMBER(SEARCH("ST2",A2)),"ST2", ""),IF(ISNUMBER(SEARCH("ST3",A2)),"ST3", ""),IF(ISNUMBER(SEARCH("ST4",A2)),"ST4", ""),IF(ISNUMBER(SEARCH("ST5",A2)),"ST5", ""))</f>
        <v/>
      </c>
      <c r="F2" s="31">
        <f>B2</f>
        <v>0</v>
      </c>
      <c r="G2" s="31">
        <f>C2</f>
        <v>0</v>
      </c>
      <c r="H2" s="27" t="str">
        <f>IF(ISNUMBER(SEARCH("maternity",A2)),"Maternity Leave",IF(ISNUMBER(FIND("MAT",A2)),"Maternity Leave",IF(ISNUMBER(SEARCH("mat leave",A2)),"Maternity Leave",IF(ISNUMBER(SEARCH("oop",A2)),"OOP",IF(ISNUMBER(SEARCH("accrued leave",A2)),"Accrued Leave",IF(ISNUMBER(SEARCH("paternity leave",A2)),"Paternity Leave",IF(ISNUMBER(SEARCH("sick leave",A2)),"Sick Leave",IF(ISNUMBER(SEARCH("sab",A2)),"OOP",IF(ISNUMBER(SEARCH("time out",A2)),"OOP",IF(ISNUMBER(SEARCH("academic",A2)),"Academic Post",IF(ISNUMBER(SEARCH("remedial",A2)),"Remedial Training",IF(ISNUMBER(SEARCH("ext",A2)),"Remedial Training",IF(ISNUMBER(SEARCH("ITP",A2)),"ITP",IF(ISNUMBER(SEARCH("integrated",A2)),"ITP",IF(ISNUMBER(SEARCH("dermatology",A2)),"Hospital",IF(ISNUMBER(SEARCH("princess of wales",A2)),"Hospital",IF(ISNUMBER(SEARCH("royal gwent",A2)),"Hospital",IF(ISNUMBER(SEARCH("singleton",A2)),"Hospital",IF(ISNUMBER(SEARCH("gartnavel general",A2)),"Hospital",IF(ISNUMBER(SEARCH("royal glamorgan",A2)),"Hospital",IF(ISNUMBER(SEARCH("mdhu",A2)),"Hospital",IF(ISNUMBER(SEARCH("infirmary",A2)),"Hospital",IF(ISNUMBER(SEARCH("milton keynes general",A2)),"Hospital",IF(ISNUMBER(SEARCH("queens medical centre",A2)),"Hospital",IF(ISNUMBER(SEARCH("hospital",A2)),"Hospital",IF(ISNUMBER(SEARCH("psychiatry",A2)),"Hospital",IF(ISNUMBER(SEARCH("practice",A2)),"GP","???")))))))))))))))))))))))))))</f>
        <v>???</v>
      </c>
      <c r="I2" s="27"/>
      <c r="J2" s="29" t="str">
        <f>CONCATENATE(IF(ISNUMBER(SEARCH("full time",A2)),"100%", ""),IF(ISNUMBER(SEARCH("90%",A2)),"90%", ""),IF(ISNUMBER(SEARCH("85%",A2)),"85%", ""),IF(ISNUMBER(SEARCH("80%",A2)),"80%", ""),IF(ISNUMBER(SEARCH("75%",A2)),"75%", ""),IF(ISNUMBER(SEARCH("70%",A2)),"70%", ""),IF(ISNUMBER(SEARCH("65%",A2)),"65%", ""),IF(ISNUMBER(SEARCH("60%",A2)),"60%", ""),IF(ISNUMBER(SEARCH("55%",A2)),"55%", ""),IF(ISNUMBER(SEARCH("50%",A2)),"50%", ""))</f>
        <v/>
      </c>
      <c r="L2" s="1" t="str">
        <f>IF(F3-G2&gt;1,"GAP DETECTED","NO GAP")</f>
        <v>NO GAP</v>
      </c>
    </row>
    <row r="3" spans="1:12" x14ac:dyDescent="0.3">
      <c r="A3" s="16" t="s">
        <v>120</v>
      </c>
      <c r="B3" s="28"/>
      <c r="C3" s="28"/>
      <c r="E3" s="27" t="str">
        <f t="shared" ref="E3:E66" si="0">CONCATENATE(IF(ISNUMBER(SEARCH("ST1",A3)),"ST1", ""),IF(ISNUMBER(SEARCH("ST2",A3)),"ST2", ""),IF(ISNUMBER(SEARCH("ST3",A3)),"ST3", ""),IF(ISNUMBER(SEARCH("ST4",A3)),"ST4", ""),IF(ISNUMBER(SEARCH("ST5",A3)),"ST5", ""))</f>
        <v/>
      </c>
      <c r="F3" s="31">
        <f t="shared" ref="F3:G60" si="1">B3</f>
        <v>0</v>
      </c>
      <c r="G3" s="31">
        <f t="shared" si="1"/>
        <v>0</v>
      </c>
      <c r="H3" s="27" t="str">
        <f>IF(ISNUMBER(SEARCH("maternity",A3)),"Maternity Leave",IF(ISNUMBER(FIND("MAT",A3)),"Maternity Leave",IF(ISNUMBER(SEARCH("mat leave",A3)),"Maternity Leave",IF(ISNUMBER(SEARCH("oop",A3)),"OOP",IF(ISNUMBER(SEARCH("accrued leave",A3)),"Accrued Leave",IF(ISNUMBER(SEARCH("paternity leave",A3)),"Paternity Leave",IF(ISNUMBER(SEARCH("sick leave",A3)),"Sick Leave",IF(ISNUMBER(SEARCH("sab",A3)),"OOP",IF(ISNUMBER(SEARCH("time out",A3)),"OOP",IF(ISNUMBER(SEARCH("academic",A3)),"Academic Post",IF(ISNUMBER(SEARCH("remedial",A3)),"Remedial Training",IF(ISNUMBER(SEARCH("ext",A3)),"Remedial Training",IF(ISNUMBER(SEARCH("ITP",A3)),"ITP",IF(ISNUMBER(SEARCH("integrated",A3)),"ITP",IF(ISNUMBER(SEARCH("dermatology",A3)),"Hospital",IF(ISNUMBER(SEARCH("princess of wales",A3)),"Hospital",IF(ISNUMBER(SEARCH("royal gwent",A3)),"Hospital",IF(ISNUMBER(SEARCH("singleton",A3)),"Hospital",IF(ISNUMBER(SEARCH("gartnavel general",A3)),"Hospital",IF(ISNUMBER(SEARCH("royal glamorgan",A3)),"Hospital",IF(ISNUMBER(SEARCH("mdhu",A3)),"Hospital",IF(ISNUMBER(SEARCH("infirmary",A3)),"Hospital",IF(ISNUMBER(SEARCH("milton keynes general",A3)),"Hospital",IF(ISNUMBER(SEARCH("queens medical centre",A3)),"Hospital",IF(ISNUMBER(SEARCH("hospital",A3)),"Hospital",IF(ISNUMBER(SEARCH("psychiatry",A3)),"Hospital",IF(ISNUMBER(SEARCH("practice",A3)),"GP","???")))))))))))))))))))))))))))</f>
        <v>???</v>
      </c>
      <c r="I3" s="27"/>
      <c r="J3" s="29" t="str">
        <f t="shared" ref="J3:J60" si="2">CONCATENATE(IF(ISNUMBER(SEARCH("full time",A3)),"100%", ""),IF(ISNUMBER(SEARCH("90%",A3)),"90%", ""),IF(ISNUMBER(SEARCH("85%",A3)),"85%", ""),IF(ISNUMBER(SEARCH("80%",A3)),"80%", ""),IF(ISNUMBER(SEARCH("75%",A3)),"75%", ""),IF(ISNUMBER(SEARCH("70%",A3)),"70%", ""),IF(ISNUMBER(SEARCH("65%",A3)),"65%", ""),IF(ISNUMBER(SEARCH("60%",A3)),"60%", ""),IF(ISNUMBER(SEARCH("55%",A3)),"55%", ""),IF(ISNUMBER(SEARCH("50%",A3)),"50%", ""))</f>
        <v/>
      </c>
      <c r="L3" s="1" t="str">
        <f t="shared" ref="L3:L13" si="3">IF(F4-G3&gt;1,"GAP DETECTED","NO GAP")</f>
        <v>NO GAP</v>
      </c>
    </row>
    <row r="4" spans="1:12" x14ac:dyDescent="0.3">
      <c r="A4" s="16"/>
      <c r="B4" s="28"/>
      <c r="C4" s="28"/>
      <c r="E4" s="27" t="str">
        <f t="shared" si="0"/>
        <v/>
      </c>
      <c r="F4" s="31">
        <f t="shared" si="1"/>
        <v>0</v>
      </c>
      <c r="G4" s="31">
        <f t="shared" si="1"/>
        <v>0</v>
      </c>
      <c r="H4" s="27" t="str">
        <f t="shared" ref="H4:H60" si="4">IF(ISNUMBER(SEARCH("maternity",A4)),"Maternity Leave",IF(ISNUMBER(FIND("MAT",A4)),"Maternity Leave",IF(ISNUMBER(SEARCH("mat leave",A4)),"Maternity Leave",IF(ISNUMBER(SEARCH("oop",A4)),"OOP",IF(ISNUMBER(SEARCH("accrued leave",A4)),"Accrued Leave",IF(ISNUMBER(SEARCH("paternity leave",A4)),"Paternity Leave",IF(ISNUMBER(SEARCH("sick leave",A4)),"Sick Leave",IF(ISNUMBER(SEARCH("sab",A4)),"OOP",IF(ISNUMBER(SEARCH("time out",A4)),"OOP",IF(ISNUMBER(SEARCH("academic",A4)),"Academic Post",IF(ISNUMBER(SEARCH("remedial",A4)),"Remedial Training",IF(ISNUMBER(SEARCH("ext",A4)),"Remedial Training",IF(ISNUMBER(SEARCH("ITP",A4)),"ITP",IF(ISNUMBER(SEARCH("integrated",A4)),"ITP",IF(ISNUMBER(SEARCH("dermatology",A4)),"Hospital",IF(ISNUMBER(SEARCH("princess of wales",A4)),"Hospital",IF(ISNUMBER(SEARCH("royal gwent",A4)),"Hospital",IF(ISNUMBER(SEARCH("singleton",A4)),"Hospital",IF(ISNUMBER(SEARCH("gartnavel general",A4)),"Hospital",IF(ISNUMBER(SEARCH("royal glamorgan",A4)),"Hospital",IF(ISNUMBER(SEARCH("mdhu",A4)),"Hospital",IF(ISNUMBER(SEARCH("infirmary",A4)),"Hospital",IF(ISNUMBER(SEARCH("milton keynes general",A4)),"Hospital",IF(ISNUMBER(SEARCH("queens medical centre",A4)),"Hospital",IF(ISNUMBER(SEARCH("hospital",A4)),"Hospital",IF(ISNUMBER(SEARCH("psychiatry",A4)),"Hospital",IF(ISNUMBER(SEARCH("practice",A4)),"GP","???")))))))))))))))))))))))))))</f>
        <v>???</v>
      </c>
      <c r="I4" s="27"/>
      <c r="J4" s="29" t="str">
        <f t="shared" si="2"/>
        <v/>
      </c>
      <c r="L4" s="1" t="str">
        <f t="shared" si="3"/>
        <v>NO GAP</v>
      </c>
    </row>
    <row r="5" spans="1:12" x14ac:dyDescent="0.3">
      <c r="A5" s="16"/>
      <c r="B5" s="28"/>
      <c r="C5" s="28"/>
      <c r="E5" s="27" t="str">
        <f t="shared" si="0"/>
        <v/>
      </c>
      <c r="F5" s="31">
        <f t="shared" si="1"/>
        <v>0</v>
      </c>
      <c r="G5" s="31">
        <f t="shared" si="1"/>
        <v>0</v>
      </c>
      <c r="H5" s="27" t="str">
        <f t="shared" si="4"/>
        <v>???</v>
      </c>
      <c r="I5" s="27"/>
      <c r="J5" s="29" t="str">
        <f t="shared" si="2"/>
        <v/>
      </c>
      <c r="L5" s="1" t="str">
        <f t="shared" si="3"/>
        <v>NO GAP</v>
      </c>
    </row>
    <row r="6" spans="1:12" x14ac:dyDescent="0.3">
      <c r="A6" s="16"/>
      <c r="B6" s="28"/>
      <c r="C6" s="28"/>
      <c r="E6" s="27" t="str">
        <f t="shared" si="0"/>
        <v/>
      </c>
      <c r="F6" s="31">
        <f t="shared" si="1"/>
        <v>0</v>
      </c>
      <c r="G6" s="31">
        <f t="shared" si="1"/>
        <v>0</v>
      </c>
      <c r="H6" s="27" t="str">
        <f t="shared" si="4"/>
        <v>???</v>
      </c>
      <c r="I6" s="27"/>
      <c r="J6" s="29" t="str">
        <f t="shared" si="2"/>
        <v/>
      </c>
      <c r="L6" s="1" t="str">
        <f t="shared" si="3"/>
        <v>NO GAP</v>
      </c>
    </row>
    <row r="7" spans="1:12" x14ac:dyDescent="0.3">
      <c r="A7" s="16"/>
      <c r="B7" s="28"/>
      <c r="C7" s="28"/>
      <c r="E7" s="27" t="str">
        <f t="shared" si="0"/>
        <v/>
      </c>
      <c r="F7" s="31">
        <f t="shared" si="1"/>
        <v>0</v>
      </c>
      <c r="G7" s="31">
        <f t="shared" si="1"/>
        <v>0</v>
      </c>
      <c r="H7" s="27" t="str">
        <f t="shared" si="4"/>
        <v>???</v>
      </c>
      <c r="I7" s="27"/>
      <c r="J7" s="29" t="str">
        <f t="shared" si="2"/>
        <v/>
      </c>
      <c r="L7" s="1" t="str">
        <f t="shared" si="3"/>
        <v>NO GAP</v>
      </c>
    </row>
    <row r="8" spans="1:12" x14ac:dyDescent="0.3">
      <c r="A8" s="16"/>
      <c r="B8" s="28"/>
      <c r="C8" s="28"/>
      <c r="E8" s="27" t="str">
        <f t="shared" si="0"/>
        <v/>
      </c>
      <c r="F8" s="31">
        <f t="shared" si="1"/>
        <v>0</v>
      </c>
      <c r="G8" s="31">
        <f t="shared" si="1"/>
        <v>0</v>
      </c>
      <c r="H8" s="27" t="str">
        <f t="shared" si="4"/>
        <v>???</v>
      </c>
      <c r="I8" s="27"/>
      <c r="J8" s="29" t="str">
        <f t="shared" si="2"/>
        <v/>
      </c>
      <c r="L8" s="1" t="str">
        <f t="shared" si="3"/>
        <v>NO GAP</v>
      </c>
    </row>
    <row r="9" spans="1:12" x14ac:dyDescent="0.3">
      <c r="A9" s="16"/>
      <c r="B9" s="28"/>
      <c r="C9" s="28"/>
      <c r="E9" s="27" t="str">
        <f t="shared" si="0"/>
        <v/>
      </c>
      <c r="F9" s="31">
        <f t="shared" si="1"/>
        <v>0</v>
      </c>
      <c r="G9" s="31">
        <f t="shared" si="1"/>
        <v>0</v>
      </c>
      <c r="H9" s="27" t="str">
        <f t="shared" si="4"/>
        <v>???</v>
      </c>
      <c r="I9" s="27"/>
      <c r="J9" s="29" t="str">
        <f t="shared" si="2"/>
        <v/>
      </c>
      <c r="L9" s="1" t="str">
        <f t="shared" si="3"/>
        <v>NO GAP</v>
      </c>
    </row>
    <row r="10" spans="1:12" x14ac:dyDescent="0.3">
      <c r="A10" s="16"/>
      <c r="B10" s="28"/>
      <c r="C10" s="28"/>
      <c r="E10" s="27" t="str">
        <f t="shared" si="0"/>
        <v/>
      </c>
      <c r="F10" s="31">
        <f t="shared" si="1"/>
        <v>0</v>
      </c>
      <c r="G10" s="31">
        <f t="shared" si="1"/>
        <v>0</v>
      </c>
      <c r="H10" s="27" t="str">
        <f t="shared" si="4"/>
        <v>???</v>
      </c>
      <c r="I10" s="27"/>
      <c r="J10" s="29" t="str">
        <f t="shared" si="2"/>
        <v/>
      </c>
      <c r="L10" s="1" t="str">
        <f t="shared" si="3"/>
        <v>NO GAP</v>
      </c>
    </row>
    <row r="11" spans="1:12" x14ac:dyDescent="0.3">
      <c r="A11" s="16"/>
      <c r="B11" s="28"/>
      <c r="C11" s="28"/>
      <c r="E11" s="27" t="str">
        <f t="shared" si="0"/>
        <v/>
      </c>
      <c r="F11" s="31">
        <f t="shared" si="1"/>
        <v>0</v>
      </c>
      <c r="G11" s="31">
        <f t="shared" si="1"/>
        <v>0</v>
      </c>
      <c r="H11" s="27" t="str">
        <f t="shared" si="4"/>
        <v>???</v>
      </c>
      <c r="I11" s="27"/>
      <c r="J11" s="29" t="str">
        <f t="shared" si="2"/>
        <v/>
      </c>
      <c r="L11" s="1" t="str">
        <f t="shared" si="3"/>
        <v>NO GAP</v>
      </c>
    </row>
    <row r="12" spans="1:12" x14ac:dyDescent="0.3">
      <c r="A12" s="16"/>
      <c r="B12" s="28"/>
      <c r="C12" s="28"/>
      <c r="E12" s="27" t="str">
        <f t="shared" si="0"/>
        <v/>
      </c>
      <c r="F12" s="31">
        <f t="shared" si="1"/>
        <v>0</v>
      </c>
      <c r="G12" s="31">
        <f t="shared" si="1"/>
        <v>0</v>
      </c>
      <c r="H12" s="27" t="str">
        <f t="shared" si="4"/>
        <v>???</v>
      </c>
      <c r="I12" s="27"/>
      <c r="J12" s="29" t="str">
        <f t="shared" si="2"/>
        <v/>
      </c>
      <c r="L12" s="1" t="str">
        <f t="shared" si="3"/>
        <v>NO GAP</v>
      </c>
    </row>
    <row r="13" spans="1:12" x14ac:dyDescent="0.3">
      <c r="A13" s="16"/>
      <c r="B13" s="28"/>
      <c r="C13" s="28"/>
      <c r="E13" s="27" t="str">
        <f t="shared" si="0"/>
        <v/>
      </c>
      <c r="F13" s="31">
        <f t="shared" si="1"/>
        <v>0</v>
      </c>
      <c r="G13" s="31">
        <f t="shared" si="1"/>
        <v>0</v>
      </c>
      <c r="H13" s="27" t="str">
        <f t="shared" si="4"/>
        <v>???</v>
      </c>
      <c r="I13" s="27"/>
      <c r="J13" s="29" t="str">
        <f t="shared" si="2"/>
        <v/>
      </c>
      <c r="L13" s="1" t="str">
        <f t="shared" si="3"/>
        <v>NO GAP</v>
      </c>
    </row>
    <row r="14" spans="1:12" x14ac:dyDescent="0.3">
      <c r="A14" s="16"/>
      <c r="B14" s="28"/>
      <c r="C14" s="28"/>
      <c r="E14" s="27" t="str">
        <f t="shared" si="0"/>
        <v/>
      </c>
      <c r="F14" s="31">
        <f t="shared" si="1"/>
        <v>0</v>
      </c>
      <c r="G14" s="31">
        <f t="shared" si="1"/>
        <v>0</v>
      </c>
      <c r="H14" s="27" t="str">
        <f t="shared" si="4"/>
        <v>???</v>
      </c>
      <c r="I14" s="27"/>
      <c r="J14" s="29" t="str">
        <f t="shared" si="2"/>
        <v/>
      </c>
    </row>
    <row r="15" spans="1:12" x14ac:dyDescent="0.3">
      <c r="A15" s="16"/>
      <c r="B15" s="28"/>
      <c r="C15" s="28"/>
      <c r="E15" s="27" t="str">
        <f t="shared" si="0"/>
        <v/>
      </c>
      <c r="F15" s="31">
        <f t="shared" si="1"/>
        <v>0</v>
      </c>
      <c r="G15" s="31">
        <f t="shared" si="1"/>
        <v>0</v>
      </c>
      <c r="H15" s="27" t="str">
        <f t="shared" si="4"/>
        <v>???</v>
      </c>
      <c r="I15" s="27"/>
      <c r="J15" s="29" t="str">
        <f t="shared" si="2"/>
        <v/>
      </c>
    </row>
    <row r="16" spans="1:12" x14ac:dyDescent="0.3">
      <c r="A16" s="16"/>
      <c r="B16" s="28"/>
      <c r="C16" s="28"/>
      <c r="E16" s="27" t="str">
        <f t="shared" si="0"/>
        <v/>
      </c>
      <c r="F16" s="31">
        <f t="shared" si="1"/>
        <v>0</v>
      </c>
      <c r="G16" s="31">
        <f t="shared" si="1"/>
        <v>0</v>
      </c>
      <c r="H16" s="27" t="str">
        <f t="shared" si="4"/>
        <v>???</v>
      </c>
      <c r="I16" s="27"/>
      <c r="J16" s="29" t="str">
        <f t="shared" si="2"/>
        <v/>
      </c>
    </row>
    <row r="17" spans="1:10" x14ac:dyDescent="0.3">
      <c r="A17" s="16"/>
      <c r="B17" s="28"/>
      <c r="C17" s="28"/>
      <c r="E17" s="27" t="str">
        <f t="shared" si="0"/>
        <v/>
      </c>
      <c r="F17" s="31">
        <f t="shared" si="1"/>
        <v>0</v>
      </c>
      <c r="G17" s="31">
        <f t="shared" si="1"/>
        <v>0</v>
      </c>
      <c r="H17" s="27" t="str">
        <f t="shared" si="4"/>
        <v>???</v>
      </c>
      <c r="I17" s="27"/>
      <c r="J17" s="29" t="str">
        <f t="shared" si="2"/>
        <v/>
      </c>
    </row>
    <row r="18" spans="1:10" x14ac:dyDescent="0.3">
      <c r="A18" s="16"/>
      <c r="B18" s="28"/>
      <c r="C18" s="28"/>
      <c r="E18" s="27" t="str">
        <f t="shared" si="0"/>
        <v/>
      </c>
      <c r="F18" s="31">
        <f t="shared" si="1"/>
        <v>0</v>
      </c>
      <c r="G18" s="31">
        <f t="shared" si="1"/>
        <v>0</v>
      </c>
      <c r="H18" s="27" t="str">
        <f t="shared" si="4"/>
        <v>???</v>
      </c>
      <c r="I18" s="27"/>
      <c r="J18" s="29" t="str">
        <f t="shared" si="2"/>
        <v/>
      </c>
    </row>
    <row r="19" spans="1:10" x14ac:dyDescent="0.3">
      <c r="A19" s="16"/>
      <c r="B19" s="28"/>
      <c r="C19" s="28"/>
      <c r="E19" s="27" t="str">
        <f t="shared" si="0"/>
        <v/>
      </c>
      <c r="F19" s="31">
        <f t="shared" si="1"/>
        <v>0</v>
      </c>
      <c r="G19" s="31">
        <f t="shared" si="1"/>
        <v>0</v>
      </c>
      <c r="H19" s="27" t="str">
        <f t="shared" si="4"/>
        <v>???</v>
      </c>
      <c r="I19" s="27"/>
      <c r="J19" s="29" t="str">
        <f t="shared" si="2"/>
        <v/>
      </c>
    </row>
    <row r="20" spans="1:10" x14ac:dyDescent="0.3">
      <c r="A20" s="16"/>
      <c r="B20" s="28"/>
      <c r="C20" s="28"/>
      <c r="E20" s="27" t="str">
        <f t="shared" si="0"/>
        <v/>
      </c>
      <c r="F20" s="31">
        <f t="shared" si="1"/>
        <v>0</v>
      </c>
      <c r="G20" s="31">
        <f t="shared" si="1"/>
        <v>0</v>
      </c>
      <c r="H20" s="27" t="str">
        <f t="shared" si="4"/>
        <v>???</v>
      </c>
      <c r="I20" s="27"/>
      <c r="J20" s="29" t="str">
        <f t="shared" si="2"/>
        <v/>
      </c>
    </row>
    <row r="21" spans="1:10" x14ac:dyDescent="0.3">
      <c r="A21" s="16"/>
      <c r="B21" s="28"/>
      <c r="C21" s="28"/>
      <c r="E21" s="27" t="str">
        <f t="shared" si="0"/>
        <v/>
      </c>
      <c r="F21" s="31">
        <f t="shared" si="1"/>
        <v>0</v>
      </c>
      <c r="G21" s="31">
        <f t="shared" si="1"/>
        <v>0</v>
      </c>
      <c r="H21" s="27" t="str">
        <f t="shared" si="4"/>
        <v>???</v>
      </c>
      <c r="I21" s="27"/>
      <c r="J21" s="29" t="str">
        <f t="shared" si="2"/>
        <v/>
      </c>
    </row>
    <row r="22" spans="1:10" x14ac:dyDescent="0.3">
      <c r="A22" s="16"/>
      <c r="B22" s="28"/>
      <c r="C22" s="28"/>
      <c r="E22" s="27" t="str">
        <f t="shared" si="0"/>
        <v/>
      </c>
      <c r="F22" s="31">
        <f t="shared" si="1"/>
        <v>0</v>
      </c>
      <c r="G22" s="31">
        <f t="shared" si="1"/>
        <v>0</v>
      </c>
      <c r="H22" s="27" t="str">
        <f t="shared" si="4"/>
        <v>???</v>
      </c>
      <c r="I22" s="27"/>
      <c r="J22" s="29" t="str">
        <f t="shared" si="2"/>
        <v/>
      </c>
    </row>
    <row r="23" spans="1:10" x14ac:dyDescent="0.3">
      <c r="A23" s="16"/>
      <c r="B23" s="16"/>
      <c r="C23" s="16"/>
      <c r="E23" s="27" t="str">
        <f t="shared" si="0"/>
        <v/>
      </c>
      <c r="F23" s="31">
        <f t="shared" si="1"/>
        <v>0</v>
      </c>
      <c r="G23" s="31">
        <f t="shared" si="1"/>
        <v>0</v>
      </c>
      <c r="H23" s="27" t="str">
        <f t="shared" si="4"/>
        <v>???</v>
      </c>
      <c r="I23" s="27"/>
      <c r="J23" s="29" t="str">
        <f t="shared" si="2"/>
        <v/>
      </c>
    </row>
    <row r="24" spans="1:10" x14ac:dyDescent="0.3">
      <c r="A24" s="16"/>
      <c r="B24" s="16"/>
      <c r="C24" s="16"/>
      <c r="E24" s="27" t="str">
        <f t="shared" si="0"/>
        <v/>
      </c>
      <c r="F24" s="31">
        <f t="shared" si="1"/>
        <v>0</v>
      </c>
      <c r="G24" s="31">
        <f t="shared" si="1"/>
        <v>0</v>
      </c>
      <c r="H24" s="27" t="str">
        <f t="shared" si="4"/>
        <v>???</v>
      </c>
      <c r="I24" s="27"/>
      <c r="J24" s="29" t="str">
        <f t="shared" si="2"/>
        <v/>
      </c>
    </row>
    <row r="25" spans="1:10" x14ac:dyDescent="0.3">
      <c r="A25" s="16"/>
      <c r="B25" s="16"/>
      <c r="C25" s="16"/>
      <c r="E25" s="27" t="str">
        <f t="shared" si="0"/>
        <v/>
      </c>
      <c r="F25" s="31">
        <f t="shared" si="1"/>
        <v>0</v>
      </c>
      <c r="G25" s="31">
        <f t="shared" si="1"/>
        <v>0</v>
      </c>
      <c r="H25" s="27" t="str">
        <f t="shared" si="4"/>
        <v>???</v>
      </c>
      <c r="I25" s="27"/>
      <c r="J25" s="29" t="str">
        <f t="shared" si="2"/>
        <v/>
      </c>
    </row>
    <row r="26" spans="1:10" x14ac:dyDescent="0.3">
      <c r="A26" s="16"/>
      <c r="B26" s="16"/>
      <c r="C26" s="16"/>
      <c r="E26" s="27" t="str">
        <f t="shared" si="0"/>
        <v/>
      </c>
      <c r="F26" s="31">
        <f t="shared" si="1"/>
        <v>0</v>
      </c>
      <c r="G26" s="31">
        <f t="shared" si="1"/>
        <v>0</v>
      </c>
      <c r="H26" s="27" t="str">
        <f t="shared" si="4"/>
        <v>???</v>
      </c>
      <c r="I26" s="27"/>
      <c r="J26" s="29" t="str">
        <f t="shared" si="2"/>
        <v/>
      </c>
    </row>
    <row r="27" spans="1:10" x14ac:dyDescent="0.3">
      <c r="A27" s="16"/>
      <c r="B27" s="16"/>
      <c r="C27" s="16"/>
      <c r="E27" s="27" t="str">
        <f t="shared" si="0"/>
        <v/>
      </c>
      <c r="F27" s="31">
        <f t="shared" si="1"/>
        <v>0</v>
      </c>
      <c r="G27" s="31">
        <f t="shared" si="1"/>
        <v>0</v>
      </c>
      <c r="H27" s="27" t="str">
        <f t="shared" si="4"/>
        <v>???</v>
      </c>
      <c r="I27" s="27"/>
      <c r="J27" s="29" t="str">
        <f t="shared" si="2"/>
        <v/>
      </c>
    </row>
    <row r="28" spans="1:10" x14ac:dyDescent="0.3">
      <c r="A28" s="16"/>
      <c r="B28" s="16"/>
      <c r="C28" s="16"/>
      <c r="E28" s="27" t="str">
        <f t="shared" si="0"/>
        <v/>
      </c>
      <c r="F28" s="31">
        <f t="shared" si="1"/>
        <v>0</v>
      </c>
      <c r="G28" s="31">
        <f t="shared" si="1"/>
        <v>0</v>
      </c>
      <c r="H28" s="27" t="str">
        <f t="shared" si="4"/>
        <v>???</v>
      </c>
      <c r="I28" s="27"/>
      <c r="J28" s="29" t="str">
        <f t="shared" si="2"/>
        <v/>
      </c>
    </row>
    <row r="29" spans="1:10" x14ac:dyDescent="0.3">
      <c r="A29" s="16"/>
      <c r="B29" s="16"/>
      <c r="C29" s="16"/>
      <c r="E29" s="27" t="str">
        <f t="shared" si="0"/>
        <v/>
      </c>
      <c r="F29" s="31">
        <f t="shared" si="1"/>
        <v>0</v>
      </c>
      <c r="G29" s="31">
        <f t="shared" si="1"/>
        <v>0</v>
      </c>
      <c r="H29" s="27" t="str">
        <f t="shared" si="4"/>
        <v>???</v>
      </c>
      <c r="I29" s="27"/>
      <c r="J29" s="29" t="str">
        <f t="shared" si="2"/>
        <v/>
      </c>
    </row>
    <row r="30" spans="1:10" x14ac:dyDescent="0.3">
      <c r="A30" s="16"/>
      <c r="B30" s="16"/>
      <c r="C30" s="16"/>
      <c r="E30" s="27" t="str">
        <f t="shared" si="0"/>
        <v/>
      </c>
      <c r="F30" s="31">
        <f t="shared" si="1"/>
        <v>0</v>
      </c>
      <c r="G30" s="31">
        <f t="shared" si="1"/>
        <v>0</v>
      </c>
      <c r="H30" s="27" t="str">
        <f t="shared" si="4"/>
        <v>???</v>
      </c>
      <c r="I30" s="27"/>
      <c r="J30" s="29" t="str">
        <f t="shared" si="2"/>
        <v/>
      </c>
    </row>
    <row r="31" spans="1:10" x14ac:dyDescent="0.3">
      <c r="A31" s="16"/>
      <c r="B31" s="16"/>
      <c r="C31" s="16"/>
      <c r="E31" s="27" t="str">
        <f t="shared" si="0"/>
        <v/>
      </c>
      <c r="F31" s="31">
        <f t="shared" si="1"/>
        <v>0</v>
      </c>
      <c r="G31" s="31">
        <f t="shared" si="1"/>
        <v>0</v>
      </c>
      <c r="H31" s="27" t="str">
        <f t="shared" si="4"/>
        <v>???</v>
      </c>
      <c r="I31" s="27"/>
      <c r="J31" s="29" t="str">
        <f t="shared" si="2"/>
        <v/>
      </c>
    </row>
    <row r="32" spans="1:10" x14ac:dyDescent="0.3">
      <c r="A32" s="16"/>
      <c r="B32" s="16"/>
      <c r="C32" s="16"/>
      <c r="E32" s="27" t="str">
        <f t="shared" si="0"/>
        <v/>
      </c>
      <c r="F32" s="31">
        <f t="shared" si="1"/>
        <v>0</v>
      </c>
      <c r="G32" s="31">
        <f t="shared" si="1"/>
        <v>0</v>
      </c>
      <c r="H32" s="27" t="str">
        <f t="shared" si="4"/>
        <v>???</v>
      </c>
      <c r="I32" s="27"/>
      <c r="J32" s="29" t="str">
        <f t="shared" si="2"/>
        <v/>
      </c>
    </row>
    <row r="33" spans="1:10" x14ac:dyDescent="0.3">
      <c r="A33" s="16"/>
      <c r="B33" s="16"/>
      <c r="C33" s="16"/>
      <c r="E33" s="27" t="str">
        <f t="shared" si="0"/>
        <v/>
      </c>
      <c r="F33" s="31">
        <f t="shared" si="1"/>
        <v>0</v>
      </c>
      <c r="G33" s="31">
        <f t="shared" si="1"/>
        <v>0</v>
      </c>
      <c r="H33" s="27" t="str">
        <f t="shared" si="4"/>
        <v>???</v>
      </c>
      <c r="I33" s="27"/>
      <c r="J33" s="29" t="str">
        <f t="shared" si="2"/>
        <v/>
      </c>
    </row>
    <row r="34" spans="1:10" x14ac:dyDescent="0.3">
      <c r="A34" s="16"/>
      <c r="B34" s="16"/>
      <c r="C34" s="16"/>
      <c r="E34" s="27" t="str">
        <f t="shared" si="0"/>
        <v/>
      </c>
      <c r="F34" s="31">
        <f t="shared" si="1"/>
        <v>0</v>
      </c>
      <c r="G34" s="31">
        <f t="shared" si="1"/>
        <v>0</v>
      </c>
      <c r="H34" s="27" t="str">
        <f t="shared" si="4"/>
        <v>???</v>
      </c>
      <c r="I34" s="27"/>
      <c r="J34" s="29" t="str">
        <f t="shared" si="2"/>
        <v/>
      </c>
    </row>
    <row r="35" spans="1:10" x14ac:dyDescent="0.3">
      <c r="A35" s="16"/>
      <c r="B35" s="16"/>
      <c r="C35" s="16"/>
      <c r="E35" s="27" t="str">
        <f t="shared" si="0"/>
        <v/>
      </c>
      <c r="F35" s="31">
        <f t="shared" si="1"/>
        <v>0</v>
      </c>
      <c r="G35" s="31">
        <f t="shared" si="1"/>
        <v>0</v>
      </c>
      <c r="H35" s="27" t="str">
        <f t="shared" si="4"/>
        <v>???</v>
      </c>
      <c r="I35" s="27"/>
      <c r="J35" s="29" t="str">
        <f t="shared" si="2"/>
        <v/>
      </c>
    </row>
    <row r="36" spans="1:10" x14ac:dyDescent="0.3">
      <c r="A36" s="16"/>
      <c r="B36" s="16"/>
      <c r="C36" s="16"/>
      <c r="E36" s="27" t="str">
        <f t="shared" si="0"/>
        <v/>
      </c>
      <c r="F36" s="31">
        <f t="shared" si="1"/>
        <v>0</v>
      </c>
      <c r="G36" s="31">
        <f t="shared" si="1"/>
        <v>0</v>
      </c>
      <c r="H36" s="27" t="str">
        <f t="shared" si="4"/>
        <v>???</v>
      </c>
      <c r="I36" s="27"/>
      <c r="J36" s="29" t="str">
        <f t="shared" si="2"/>
        <v/>
      </c>
    </row>
    <row r="37" spans="1:10" x14ac:dyDescent="0.3">
      <c r="A37" s="16"/>
      <c r="B37" s="16"/>
      <c r="C37" s="16"/>
      <c r="E37" s="27" t="str">
        <f t="shared" si="0"/>
        <v/>
      </c>
      <c r="F37" s="31">
        <f t="shared" si="1"/>
        <v>0</v>
      </c>
      <c r="G37" s="31">
        <f t="shared" si="1"/>
        <v>0</v>
      </c>
      <c r="H37" s="27" t="str">
        <f t="shared" si="4"/>
        <v>???</v>
      </c>
      <c r="I37" s="27"/>
      <c r="J37" s="29" t="str">
        <f t="shared" si="2"/>
        <v/>
      </c>
    </row>
    <row r="38" spans="1:10" x14ac:dyDescent="0.3">
      <c r="A38" s="16"/>
      <c r="B38" s="16"/>
      <c r="C38" s="16"/>
      <c r="E38" s="27" t="str">
        <f t="shared" si="0"/>
        <v/>
      </c>
      <c r="F38" s="31">
        <f t="shared" si="1"/>
        <v>0</v>
      </c>
      <c r="G38" s="31">
        <f t="shared" si="1"/>
        <v>0</v>
      </c>
      <c r="H38" s="27" t="str">
        <f t="shared" si="4"/>
        <v>???</v>
      </c>
      <c r="I38" s="27"/>
      <c r="J38" s="29" t="str">
        <f t="shared" si="2"/>
        <v/>
      </c>
    </row>
    <row r="39" spans="1:10" x14ac:dyDescent="0.3">
      <c r="A39" s="16"/>
      <c r="B39" s="16"/>
      <c r="C39" s="16"/>
      <c r="E39" s="27" t="str">
        <f t="shared" si="0"/>
        <v/>
      </c>
      <c r="F39" s="31">
        <f t="shared" si="1"/>
        <v>0</v>
      </c>
      <c r="G39" s="31">
        <f t="shared" si="1"/>
        <v>0</v>
      </c>
      <c r="H39" s="27" t="str">
        <f t="shared" si="4"/>
        <v>???</v>
      </c>
      <c r="I39" s="27"/>
      <c r="J39" s="29" t="str">
        <f t="shared" si="2"/>
        <v/>
      </c>
    </row>
    <row r="40" spans="1:10" x14ac:dyDescent="0.3">
      <c r="A40" s="16"/>
      <c r="B40" s="16"/>
      <c r="C40" s="16"/>
      <c r="E40" s="27" t="str">
        <f t="shared" si="0"/>
        <v/>
      </c>
      <c r="F40" s="31">
        <f t="shared" si="1"/>
        <v>0</v>
      </c>
      <c r="G40" s="31">
        <f t="shared" si="1"/>
        <v>0</v>
      </c>
      <c r="H40" s="27" t="str">
        <f t="shared" si="4"/>
        <v>???</v>
      </c>
      <c r="I40" s="27"/>
      <c r="J40" s="29" t="str">
        <f t="shared" si="2"/>
        <v/>
      </c>
    </row>
    <row r="41" spans="1:10" x14ac:dyDescent="0.3">
      <c r="A41" s="16"/>
      <c r="B41" s="16"/>
      <c r="C41" s="16"/>
      <c r="E41" s="27" t="str">
        <f t="shared" si="0"/>
        <v/>
      </c>
      <c r="F41" s="31">
        <f t="shared" si="1"/>
        <v>0</v>
      </c>
      <c r="G41" s="31">
        <f t="shared" si="1"/>
        <v>0</v>
      </c>
      <c r="H41" s="27" t="str">
        <f t="shared" si="4"/>
        <v>???</v>
      </c>
      <c r="I41" s="27"/>
      <c r="J41" s="29" t="str">
        <f t="shared" si="2"/>
        <v/>
      </c>
    </row>
    <row r="42" spans="1:10" x14ac:dyDescent="0.3">
      <c r="A42" s="16"/>
      <c r="B42" s="16"/>
      <c r="C42" s="16"/>
      <c r="E42" s="27" t="str">
        <f t="shared" si="0"/>
        <v/>
      </c>
      <c r="F42" s="31">
        <f t="shared" si="1"/>
        <v>0</v>
      </c>
      <c r="G42" s="31">
        <f t="shared" si="1"/>
        <v>0</v>
      </c>
      <c r="H42" s="27" t="str">
        <f t="shared" si="4"/>
        <v>???</v>
      </c>
      <c r="I42" s="27"/>
      <c r="J42" s="29" t="str">
        <f t="shared" si="2"/>
        <v/>
      </c>
    </row>
    <row r="43" spans="1:10" x14ac:dyDescent="0.3">
      <c r="A43" s="16"/>
      <c r="B43" s="16"/>
      <c r="C43" s="16"/>
      <c r="E43" s="27" t="str">
        <f t="shared" si="0"/>
        <v/>
      </c>
      <c r="F43" s="31">
        <f t="shared" si="1"/>
        <v>0</v>
      </c>
      <c r="G43" s="31">
        <f t="shared" si="1"/>
        <v>0</v>
      </c>
      <c r="H43" s="27" t="str">
        <f t="shared" si="4"/>
        <v>???</v>
      </c>
      <c r="I43" s="27"/>
      <c r="J43" s="29" t="str">
        <f t="shared" si="2"/>
        <v/>
      </c>
    </row>
    <row r="44" spans="1:10" x14ac:dyDescent="0.3">
      <c r="A44" s="16"/>
      <c r="B44" s="16"/>
      <c r="C44" s="16"/>
      <c r="E44" s="27" t="str">
        <f t="shared" si="0"/>
        <v/>
      </c>
      <c r="F44" s="31">
        <f t="shared" si="1"/>
        <v>0</v>
      </c>
      <c r="G44" s="31">
        <f t="shared" si="1"/>
        <v>0</v>
      </c>
      <c r="H44" s="27" t="str">
        <f t="shared" si="4"/>
        <v>???</v>
      </c>
      <c r="I44" s="27"/>
      <c r="J44" s="29" t="str">
        <f t="shared" si="2"/>
        <v/>
      </c>
    </row>
    <row r="45" spans="1:10" x14ac:dyDescent="0.3">
      <c r="A45" s="16"/>
      <c r="B45" s="16"/>
      <c r="C45" s="16"/>
      <c r="E45" s="27" t="str">
        <f t="shared" si="0"/>
        <v/>
      </c>
      <c r="F45" s="31">
        <f t="shared" si="1"/>
        <v>0</v>
      </c>
      <c r="G45" s="31">
        <f t="shared" si="1"/>
        <v>0</v>
      </c>
      <c r="H45" s="27" t="str">
        <f t="shared" si="4"/>
        <v>???</v>
      </c>
      <c r="I45" s="27"/>
      <c r="J45" s="29" t="str">
        <f t="shared" si="2"/>
        <v/>
      </c>
    </row>
    <row r="46" spans="1:10" x14ac:dyDescent="0.3">
      <c r="A46" s="16"/>
      <c r="B46" s="16"/>
      <c r="C46" s="16"/>
      <c r="E46" s="27" t="str">
        <f t="shared" si="0"/>
        <v/>
      </c>
      <c r="F46" s="31">
        <f t="shared" si="1"/>
        <v>0</v>
      </c>
      <c r="G46" s="31">
        <f t="shared" si="1"/>
        <v>0</v>
      </c>
      <c r="H46" s="27" t="str">
        <f t="shared" si="4"/>
        <v>???</v>
      </c>
      <c r="I46" s="27"/>
      <c r="J46" s="29" t="str">
        <f t="shared" si="2"/>
        <v/>
      </c>
    </row>
    <row r="47" spans="1:10" x14ac:dyDescent="0.3">
      <c r="A47" s="16"/>
      <c r="B47" s="16"/>
      <c r="C47" s="16"/>
      <c r="E47" s="27" t="str">
        <f t="shared" si="0"/>
        <v/>
      </c>
      <c r="F47" s="31">
        <f t="shared" si="1"/>
        <v>0</v>
      </c>
      <c r="G47" s="31">
        <f t="shared" si="1"/>
        <v>0</v>
      </c>
      <c r="H47" s="27" t="str">
        <f t="shared" si="4"/>
        <v>???</v>
      </c>
      <c r="I47" s="27"/>
      <c r="J47" s="29" t="str">
        <f t="shared" si="2"/>
        <v/>
      </c>
    </row>
    <row r="48" spans="1:10" x14ac:dyDescent="0.3">
      <c r="A48" s="16"/>
      <c r="B48" s="16"/>
      <c r="C48" s="16"/>
      <c r="E48" s="27" t="str">
        <f t="shared" si="0"/>
        <v/>
      </c>
      <c r="F48" s="31">
        <f t="shared" si="1"/>
        <v>0</v>
      </c>
      <c r="G48" s="31">
        <f t="shared" si="1"/>
        <v>0</v>
      </c>
      <c r="H48" s="27" t="str">
        <f t="shared" si="4"/>
        <v>???</v>
      </c>
      <c r="I48" s="27"/>
      <c r="J48" s="29" t="str">
        <f t="shared" si="2"/>
        <v/>
      </c>
    </row>
    <row r="49" spans="1:10" x14ac:dyDescent="0.3">
      <c r="A49" s="16"/>
      <c r="B49" s="16"/>
      <c r="C49" s="16"/>
      <c r="E49" s="27" t="str">
        <f t="shared" si="0"/>
        <v/>
      </c>
      <c r="F49" s="31">
        <f t="shared" si="1"/>
        <v>0</v>
      </c>
      <c r="G49" s="31">
        <f t="shared" si="1"/>
        <v>0</v>
      </c>
      <c r="H49" s="27" t="str">
        <f t="shared" si="4"/>
        <v>???</v>
      </c>
      <c r="I49" s="27"/>
      <c r="J49" s="29" t="str">
        <f t="shared" si="2"/>
        <v/>
      </c>
    </row>
    <row r="50" spans="1:10" x14ac:dyDescent="0.3">
      <c r="A50" s="16"/>
      <c r="B50" s="16"/>
      <c r="C50" s="16"/>
      <c r="E50" s="27" t="str">
        <f t="shared" si="0"/>
        <v/>
      </c>
      <c r="F50" s="31">
        <f t="shared" si="1"/>
        <v>0</v>
      </c>
      <c r="G50" s="31">
        <f t="shared" si="1"/>
        <v>0</v>
      </c>
      <c r="H50" s="27" t="str">
        <f t="shared" si="4"/>
        <v>???</v>
      </c>
      <c r="I50" s="27"/>
      <c r="J50" s="29" t="str">
        <f t="shared" si="2"/>
        <v/>
      </c>
    </row>
    <row r="51" spans="1:10" x14ac:dyDescent="0.3">
      <c r="A51" s="16"/>
      <c r="B51" s="16"/>
      <c r="C51" s="16"/>
      <c r="E51" s="27" t="str">
        <f t="shared" si="0"/>
        <v/>
      </c>
      <c r="F51" s="31">
        <f t="shared" si="1"/>
        <v>0</v>
      </c>
      <c r="G51" s="31">
        <f t="shared" si="1"/>
        <v>0</v>
      </c>
      <c r="H51" s="27" t="str">
        <f t="shared" si="4"/>
        <v>???</v>
      </c>
      <c r="I51" s="27"/>
      <c r="J51" s="29" t="str">
        <f t="shared" si="2"/>
        <v/>
      </c>
    </row>
    <row r="52" spans="1:10" x14ac:dyDescent="0.3">
      <c r="A52" s="16"/>
      <c r="B52" s="16"/>
      <c r="C52" s="16"/>
      <c r="E52" s="27" t="str">
        <f t="shared" si="0"/>
        <v/>
      </c>
      <c r="F52" s="31">
        <f t="shared" si="1"/>
        <v>0</v>
      </c>
      <c r="G52" s="31">
        <f t="shared" si="1"/>
        <v>0</v>
      </c>
      <c r="H52" s="27" t="str">
        <f t="shared" si="4"/>
        <v>???</v>
      </c>
      <c r="I52" s="27"/>
      <c r="J52" s="29" t="str">
        <f t="shared" si="2"/>
        <v/>
      </c>
    </row>
    <row r="53" spans="1:10" x14ac:dyDescent="0.3">
      <c r="A53" s="16"/>
      <c r="B53" s="16"/>
      <c r="C53" s="16"/>
      <c r="E53" s="27" t="str">
        <f t="shared" si="0"/>
        <v/>
      </c>
      <c r="F53" s="31">
        <f t="shared" si="1"/>
        <v>0</v>
      </c>
      <c r="G53" s="31">
        <f t="shared" si="1"/>
        <v>0</v>
      </c>
      <c r="H53" s="27" t="str">
        <f t="shared" si="4"/>
        <v>???</v>
      </c>
      <c r="I53" s="27"/>
      <c r="J53" s="29" t="str">
        <f t="shared" si="2"/>
        <v/>
      </c>
    </row>
    <row r="54" spans="1:10" x14ac:dyDescent="0.3">
      <c r="A54" s="16"/>
      <c r="B54" s="16"/>
      <c r="C54" s="16"/>
      <c r="E54" s="27" t="str">
        <f t="shared" si="0"/>
        <v/>
      </c>
      <c r="F54" s="31">
        <f t="shared" si="1"/>
        <v>0</v>
      </c>
      <c r="G54" s="31">
        <f t="shared" si="1"/>
        <v>0</v>
      </c>
      <c r="H54" s="27" t="str">
        <f t="shared" si="4"/>
        <v>???</v>
      </c>
      <c r="I54" s="27"/>
      <c r="J54" s="29" t="str">
        <f t="shared" si="2"/>
        <v/>
      </c>
    </row>
    <row r="55" spans="1:10" x14ac:dyDescent="0.3">
      <c r="A55" s="16"/>
      <c r="B55" s="16"/>
      <c r="C55" s="16"/>
      <c r="E55" s="27" t="str">
        <f t="shared" si="0"/>
        <v/>
      </c>
      <c r="F55" s="31">
        <f t="shared" si="1"/>
        <v>0</v>
      </c>
      <c r="G55" s="31">
        <f t="shared" si="1"/>
        <v>0</v>
      </c>
      <c r="H55" s="27" t="str">
        <f t="shared" si="4"/>
        <v>???</v>
      </c>
      <c r="I55" s="27"/>
      <c r="J55" s="29" t="str">
        <f t="shared" si="2"/>
        <v/>
      </c>
    </row>
    <row r="56" spans="1:10" x14ac:dyDescent="0.3">
      <c r="A56" s="16"/>
      <c r="B56" s="16"/>
      <c r="C56" s="16"/>
      <c r="E56" s="27" t="str">
        <f t="shared" si="0"/>
        <v/>
      </c>
      <c r="F56" s="31">
        <f t="shared" si="1"/>
        <v>0</v>
      </c>
      <c r="G56" s="31">
        <f t="shared" si="1"/>
        <v>0</v>
      </c>
      <c r="H56" s="27" t="str">
        <f t="shared" si="4"/>
        <v>???</v>
      </c>
      <c r="I56" s="27"/>
      <c r="J56" s="29" t="str">
        <f t="shared" si="2"/>
        <v/>
      </c>
    </row>
    <row r="57" spans="1:10" x14ac:dyDescent="0.3">
      <c r="A57" s="16"/>
      <c r="B57" s="16"/>
      <c r="C57" s="16"/>
      <c r="E57" s="27" t="str">
        <f t="shared" si="0"/>
        <v/>
      </c>
      <c r="F57" s="31">
        <f t="shared" si="1"/>
        <v>0</v>
      </c>
      <c r="G57" s="31">
        <f t="shared" si="1"/>
        <v>0</v>
      </c>
      <c r="H57" s="27" t="str">
        <f t="shared" si="4"/>
        <v>???</v>
      </c>
      <c r="I57" s="27"/>
      <c r="J57" s="29" t="str">
        <f t="shared" si="2"/>
        <v/>
      </c>
    </row>
    <row r="58" spans="1:10" x14ac:dyDescent="0.3">
      <c r="A58" s="16"/>
      <c r="B58" s="16"/>
      <c r="C58" s="16"/>
      <c r="E58" s="27" t="str">
        <f t="shared" si="0"/>
        <v/>
      </c>
      <c r="F58" s="31">
        <f t="shared" si="1"/>
        <v>0</v>
      </c>
      <c r="G58" s="31">
        <f t="shared" si="1"/>
        <v>0</v>
      </c>
      <c r="H58" s="27" t="str">
        <f t="shared" si="4"/>
        <v>???</v>
      </c>
      <c r="I58" s="27"/>
      <c r="J58" s="29" t="str">
        <f t="shared" si="2"/>
        <v/>
      </c>
    </row>
    <row r="59" spans="1:10" x14ac:dyDescent="0.3">
      <c r="A59" s="16"/>
      <c r="B59" s="16"/>
      <c r="C59" s="16"/>
      <c r="E59" s="27" t="str">
        <f t="shared" si="0"/>
        <v/>
      </c>
      <c r="F59" s="31">
        <f t="shared" si="1"/>
        <v>0</v>
      </c>
      <c r="G59" s="31">
        <f t="shared" si="1"/>
        <v>0</v>
      </c>
      <c r="H59" s="27" t="str">
        <f t="shared" si="4"/>
        <v>???</v>
      </c>
      <c r="I59" s="27"/>
      <c r="J59" s="29" t="str">
        <f t="shared" si="2"/>
        <v/>
      </c>
    </row>
    <row r="60" spans="1:10" x14ac:dyDescent="0.3">
      <c r="A60" s="16"/>
      <c r="B60" s="16"/>
      <c r="C60" s="16"/>
      <c r="E60" s="27" t="str">
        <f t="shared" si="0"/>
        <v/>
      </c>
      <c r="F60" s="31">
        <f t="shared" si="1"/>
        <v>0</v>
      </c>
      <c r="G60" s="31">
        <f t="shared" si="1"/>
        <v>0</v>
      </c>
      <c r="H60" s="27" t="str">
        <f t="shared" si="4"/>
        <v>???</v>
      </c>
      <c r="I60" s="27"/>
      <c r="J60" s="29" t="str">
        <f t="shared" si="2"/>
        <v/>
      </c>
    </row>
    <row r="61" spans="1:10" x14ac:dyDescent="0.3">
      <c r="A61" s="16"/>
      <c r="B61" s="16"/>
      <c r="C61" s="16"/>
      <c r="E61" s="30" t="str">
        <f t="shared" si="0"/>
        <v/>
      </c>
    </row>
    <row r="62" spans="1:10" x14ac:dyDescent="0.3">
      <c r="A62" s="16"/>
      <c r="B62" s="16"/>
      <c r="C62" s="16"/>
      <c r="E62" s="30" t="str">
        <f t="shared" si="0"/>
        <v/>
      </c>
    </row>
    <row r="63" spans="1:10" x14ac:dyDescent="0.3">
      <c r="A63" s="16"/>
      <c r="B63" s="16"/>
      <c r="C63" s="16"/>
      <c r="E63" s="30" t="str">
        <f t="shared" si="0"/>
        <v/>
      </c>
    </row>
    <row r="64" spans="1:10" x14ac:dyDescent="0.3">
      <c r="A64" s="16"/>
      <c r="B64" s="16"/>
      <c r="C64" s="16"/>
      <c r="E64" s="30" t="str">
        <f t="shared" si="0"/>
        <v/>
      </c>
    </row>
    <row r="65" spans="1:5" x14ac:dyDescent="0.3">
      <c r="A65" s="16"/>
      <c r="B65" s="16"/>
      <c r="C65" s="16"/>
      <c r="E65" s="30" t="str">
        <f t="shared" si="0"/>
        <v/>
      </c>
    </row>
    <row r="66" spans="1:5" x14ac:dyDescent="0.3">
      <c r="A66" s="16"/>
      <c r="B66" s="16"/>
      <c r="C66" s="16"/>
      <c r="E66" s="30" t="str">
        <f t="shared" si="0"/>
        <v/>
      </c>
    </row>
    <row r="67" spans="1:5" x14ac:dyDescent="0.3">
      <c r="A67" s="16"/>
      <c r="B67" s="16"/>
      <c r="C67" s="16"/>
      <c r="E67" s="30" t="str">
        <f t="shared" ref="E67:E87" si="5">CONCATENATE(IF(ISNUMBER(SEARCH("ST1",A67)),"ST1", ""),IF(ISNUMBER(SEARCH("ST2",A67)),"ST2", ""),IF(ISNUMBER(SEARCH("ST3",A67)),"ST3", ""),IF(ISNUMBER(SEARCH("ST4",A67)),"ST4", ""),IF(ISNUMBER(SEARCH("ST5",A67)),"ST5", ""))</f>
        <v/>
      </c>
    </row>
    <row r="68" spans="1:5" x14ac:dyDescent="0.3">
      <c r="A68" s="16"/>
      <c r="B68" s="16"/>
      <c r="C68" s="16"/>
      <c r="E68" s="30" t="str">
        <f t="shared" si="5"/>
        <v/>
      </c>
    </row>
    <row r="69" spans="1:5" x14ac:dyDescent="0.3">
      <c r="A69" s="16"/>
      <c r="B69" s="16"/>
      <c r="C69" s="16"/>
      <c r="E69" s="30" t="str">
        <f t="shared" si="5"/>
        <v/>
      </c>
    </row>
    <row r="70" spans="1:5" x14ac:dyDescent="0.3">
      <c r="A70" s="16"/>
      <c r="B70" s="16"/>
      <c r="C70" s="16"/>
      <c r="E70" s="30" t="str">
        <f t="shared" si="5"/>
        <v/>
      </c>
    </row>
    <row r="71" spans="1:5" x14ac:dyDescent="0.3">
      <c r="A71" s="16"/>
      <c r="B71" s="16"/>
      <c r="C71" s="16"/>
      <c r="E71" s="30" t="str">
        <f t="shared" si="5"/>
        <v/>
      </c>
    </row>
    <row r="72" spans="1:5" x14ac:dyDescent="0.3">
      <c r="A72" s="16"/>
      <c r="B72" s="16"/>
      <c r="C72" s="16"/>
      <c r="E72" s="30" t="str">
        <f t="shared" si="5"/>
        <v/>
      </c>
    </row>
    <row r="73" spans="1:5" x14ac:dyDescent="0.3">
      <c r="A73" s="16"/>
      <c r="B73" s="16"/>
      <c r="C73" s="16"/>
      <c r="E73" s="30" t="str">
        <f t="shared" si="5"/>
        <v/>
      </c>
    </row>
    <row r="74" spans="1:5" x14ac:dyDescent="0.3">
      <c r="A74" s="16"/>
      <c r="B74" s="16"/>
      <c r="C74" s="16"/>
      <c r="E74" s="30" t="str">
        <f t="shared" si="5"/>
        <v/>
      </c>
    </row>
    <row r="75" spans="1:5" x14ac:dyDescent="0.3">
      <c r="A75" s="16"/>
      <c r="B75" s="16"/>
      <c r="C75" s="16"/>
      <c r="E75" s="30" t="str">
        <f t="shared" si="5"/>
        <v/>
      </c>
    </row>
    <row r="76" spans="1:5" x14ac:dyDescent="0.3">
      <c r="A76" s="16"/>
      <c r="B76" s="16"/>
      <c r="C76" s="16"/>
      <c r="E76" s="30" t="str">
        <f t="shared" si="5"/>
        <v/>
      </c>
    </row>
    <row r="77" spans="1:5" x14ac:dyDescent="0.3">
      <c r="A77" s="16"/>
      <c r="B77" s="16"/>
      <c r="C77" s="16"/>
      <c r="E77" s="30" t="str">
        <f t="shared" si="5"/>
        <v/>
      </c>
    </row>
    <row r="78" spans="1:5" x14ac:dyDescent="0.3">
      <c r="A78" s="16"/>
      <c r="B78" s="16"/>
      <c r="C78" s="16"/>
      <c r="E78" s="30" t="str">
        <f t="shared" si="5"/>
        <v/>
      </c>
    </row>
    <row r="79" spans="1:5" x14ac:dyDescent="0.3">
      <c r="A79" s="16"/>
      <c r="B79" s="16"/>
      <c r="C79" s="16"/>
      <c r="E79" s="30" t="str">
        <f t="shared" si="5"/>
        <v/>
      </c>
    </row>
    <row r="80" spans="1:5" x14ac:dyDescent="0.3">
      <c r="A80" s="16"/>
      <c r="B80" s="16"/>
      <c r="C80" s="16"/>
      <c r="E80" s="30" t="str">
        <f t="shared" si="5"/>
        <v/>
      </c>
    </row>
    <row r="81" spans="1:5" x14ac:dyDescent="0.3">
      <c r="A81" s="16"/>
      <c r="B81" s="16"/>
      <c r="C81" s="16"/>
      <c r="E81" s="30" t="str">
        <f t="shared" si="5"/>
        <v/>
      </c>
    </row>
    <row r="82" spans="1:5" x14ac:dyDescent="0.3">
      <c r="A82" s="16"/>
      <c r="B82" s="16"/>
      <c r="C82" s="16"/>
      <c r="E82" s="30" t="str">
        <f t="shared" si="5"/>
        <v/>
      </c>
    </row>
    <row r="83" spans="1:5" x14ac:dyDescent="0.3">
      <c r="A83" s="16"/>
      <c r="B83" s="16"/>
      <c r="C83" s="16"/>
      <c r="E83" s="30" t="str">
        <f t="shared" si="5"/>
        <v/>
      </c>
    </row>
    <row r="84" spans="1:5" x14ac:dyDescent="0.3">
      <c r="A84" s="16"/>
      <c r="B84" s="16"/>
      <c r="C84" s="16"/>
      <c r="E84" s="30" t="str">
        <f t="shared" si="5"/>
        <v/>
      </c>
    </row>
    <row r="85" spans="1:5" x14ac:dyDescent="0.3">
      <c r="A85" s="16"/>
      <c r="B85" s="16"/>
      <c r="C85" s="16"/>
      <c r="E85" s="30" t="str">
        <f t="shared" si="5"/>
        <v/>
      </c>
    </row>
    <row r="86" spans="1:5" x14ac:dyDescent="0.3">
      <c r="A86" s="16"/>
      <c r="B86" s="16"/>
      <c r="C86" s="16"/>
      <c r="E86" s="30" t="str">
        <f t="shared" si="5"/>
        <v/>
      </c>
    </row>
    <row r="87" spans="1:5" x14ac:dyDescent="0.3">
      <c r="A87" s="16"/>
      <c r="B87" s="16"/>
      <c r="C87" s="16"/>
      <c r="E87" s="30" t="str">
        <f t="shared" si="5"/>
        <v/>
      </c>
    </row>
    <row r="88" spans="1:5" x14ac:dyDescent="0.3">
      <c r="A88" s="16"/>
      <c r="B88" s="16"/>
      <c r="C88" s="1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A1:J8"/>
  <sheetViews>
    <sheetView workbookViewId="0">
      <selection activeCell="B2" sqref="B2"/>
    </sheetView>
  </sheetViews>
  <sheetFormatPr defaultRowHeight="14.4" x14ac:dyDescent="0.3"/>
  <cols>
    <col min="1" max="3" width="10.6640625" bestFit="1" customWidth="1"/>
  </cols>
  <sheetData>
    <row r="1" spans="1:10" x14ac:dyDescent="0.3">
      <c r="A1" s="24">
        <v>42010</v>
      </c>
      <c r="B1" s="24">
        <v>42328</v>
      </c>
      <c r="C1" s="37">
        <f>(DATEDIF($A$1,$B$1+1,"Y")*12)</f>
        <v>0</v>
      </c>
      <c r="D1" t="s">
        <v>42</v>
      </c>
      <c r="F1">
        <f>(C1+C2)+(C3/C4)</f>
        <v>10.5</v>
      </c>
      <c r="G1" s="38" t="s">
        <v>47</v>
      </c>
      <c r="J1" t="s">
        <v>48</v>
      </c>
    </row>
    <row r="2" spans="1:10" x14ac:dyDescent="0.3">
      <c r="C2" s="37">
        <f>(DATEDIF($A$1,$B$1+1,"YM"))</f>
        <v>10</v>
      </c>
      <c r="D2" t="s">
        <v>43</v>
      </c>
      <c r="F2">
        <f>(C1+C2)+(C3/30)</f>
        <v>10.5</v>
      </c>
      <c r="J2" t="s">
        <v>49</v>
      </c>
    </row>
    <row r="3" spans="1:10" x14ac:dyDescent="0.3">
      <c r="C3" s="37">
        <f>DATEDIF($A$1,$B$1+1,"MD")</f>
        <v>15</v>
      </c>
      <c r="D3" t="s">
        <v>44</v>
      </c>
      <c r="F3">
        <f>(DAYS360(A1,B1)+1)/30</f>
        <v>10.5</v>
      </c>
      <c r="J3" t="s">
        <v>50</v>
      </c>
    </row>
    <row r="4" spans="1:10" x14ac:dyDescent="0.3">
      <c r="C4" s="37">
        <f>DAY(EOMONTH(B1,0))</f>
        <v>30</v>
      </c>
      <c r="D4" t="s">
        <v>45</v>
      </c>
    </row>
    <row r="8" spans="1:10" x14ac:dyDescent="0.3">
      <c r="C8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/>
  <dimension ref="A1:J8"/>
  <sheetViews>
    <sheetView zoomScaleNormal="100" workbookViewId="0">
      <selection activeCell="C18" sqref="C18"/>
    </sheetView>
  </sheetViews>
  <sheetFormatPr defaultColWidth="9.109375" defaultRowHeight="14.4" x14ac:dyDescent="0.3"/>
  <cols>
    <col min="1" max="2" width="35.88671875" style="207" bestFit="1" customWidth="1"/>
    <col min="3" max="3" width="22.88671875" style="207" bestFit="1" customWidth="1"/>
    <col min="4" max="4" width="17.5546875" style="207" bestFit="1" customWidth="1"/>
    <col min="5" max="5" width="16.6640625" style="207" customWidth="1"/>
    <col min="6" max="6" width="14.33203125" style="207" customWidth="1"/>
    <col min="7" max="7" width="11.44140625" style="207" customWidth="1"/>
    <col min="8" max="8" width="23.44140625" style="207" customWidth="1"/>
    <col min="9" max="9" width="14.6640625" style="207" customWidth="1"/>
    <col min="10" max="10" width="12.6640625" style="207" customWidth="1"/>
    <col min="11" max="16384" width="9.109375" style="207"/>
  </cols>
  <sheetData>
    <row r="1" spans="1:10" ht="45.75" customHeight="1" x14ac:dyDescent="0.3">
      <c r="B1" s="208" t="s">
        <v>126</v>
      </c>
      <c r="C1" s="235" t="s">
        <v>14</v>
      </c>
      <c r="D1" s="236"/>
      <c r="E1" s="237"/>
      <c r="F1" s="238" t="s">
        <v>6</v>
      </c>
      <c r="G1" s="238"/>
      <c r="H1" s="209" t="s">
        <v>133</v>
      </c>
      <c r="I1" s="238" t="s">
        <v>5</v>
      </c>
      <c r="J1" s="238"/>
    </row>
    <row r="2" spans="1:10" ht="26.25" customHeight="1" x14ac:dyDescent="0.5">
      <c r="A2" s="209" t="s">
        <v>12</v>
      </c>
      <c r="B2" s="209" t="s">
        <v>13</v>
      </c>
      <c r="C2" s="210" t="s">
        <v>9</v>
      </c>
      <c r="D2" s="209" t="s">
        <v>10</v>
      </c>
      <c r="E2" s="211" t="s">
        <v>11</v>
      </c>
      <c r="F2" s="222" t="s">
        <v>4</v>
      </c>
      <c r="G2" s="222" t="s">
        <v>3</v>
      </c>
      <c r="H2" s="213" t="s">
        <v>1</v>
      </c>
      <c r="I2" s="222" t="s">
        <v>4</v>
      </c>
      <c r="J2" s="222" t="s">
        <v>3</v>
      </c>
    </row>
    <row r="3" spans="1:10" s="217" customFormat="1" ht="36.6" x14ac:dyDescent="0.7">
      <c r="A3" s="219"/>
      <c r="B3" s="221"/>
      <c r="C3" s="214">
        <f>NETWORKDAYS(A3,B3)</f>
        <v>0</v>
      </c>
      <c r="D3" s="214">
        <f>IF(A3="",IF(B3="",0),(B3-A3)+1)</f>
        <v>0</v>
      </c>
      <c r="E3" s="215">
        <f>IF(A3="",IF(B3="",0),IF(DAY(B3)=31,DAYS360(A3,B3),DAYS360(A3,B3)+1))</f>
        <v>0</v>
      </c>
      <c r="F3" s="216">
        <f>TRUNC(E3/30)</f>
        <v>0</v>
      </c>
      <c r="G3" s="216">
        <f>IF(E3=1,0,E3-(F3*30))</f>
        <v>0</v>
      </c>
      <c r="H3" s="220"/>
      <c r="I3" s="216">
        <f>TRUNC((F3+(G3/30))*H3)</f>
        <v>0</v>
      </c>
      <c r="J3" s="216">
        <f>ROUND(((F3+(G3/30))*H3-I3)*30,0)</f>
        <v>0</v>
      </c>
    </row>
    <row r="4" spans="1:10" ht="36.6" x14ac:dyDescent="0.7">
      <c r="A4" s="224">
        <f>B3+1</f>
        <v>1</v>
      </c>
      <c r="B4" s="221"/>
      <c r="C4" s="214">
        <f>NETWORKDAYS(A4,B4)</f>
        <v>0</v>
      </c>
      <c r="D4" s="214">
        <f>IF(A4="",IF(B4="",0),(B4-A4)+1)</f>
        <v>0</v>
      </c>
      <c r="E4" s="215">
        <f>IF(A4="",IF(B4="",0),IF(DAY(B4)=31,DAYS360(A4,B4),DAYS360(A4,B4)+1))</f>
        <v>0</v>
      </c>
      <c r="F4" s="216">
        <f>TRUNC(E4/30)</f>
        <v>0</v>
      </c>
      <c r="G4" s="216">
        <f>IF(E4=1,0,E4-(F4*30))</f>
        <v>0</v>
      </c>
      <c r="H4" s="220"/>
      <c r="I4" s="216">
        <f>TRUNC((F4+(G4/30))*H4)</f>
        <v>0</v>
      </c>
      <c r="J4" s="216">
        <f>ROUND(((F4+(G4/30))*H4-I4)*30,0)</f>
        <v>0</v>
      </c>
    </row>
    <row r="5" spans="1:10" ht="36.6" x14ac:dyDescent="0.7">
      <c r="A5" s="224">
        <f>B4+1</f>
        <v>1</v>
      </c>
      <c r="B5" s="221"/>
      <c r="C5" s="214">
        <f>NETWORKDAYS(A5,B5)</f>
        <v>0</v>
      </c>
      <c r="D5" s="214">
        <f>IF(A5="",IF(B5="",0),(B5-A5)+1)</f>
        <v>0</v>
      </c>
      <c r="E5" s="215">
        <f>IF(A5="",IF(B5="",0),IF(DAY(B5)=31,DAYS360(A5,B5),DAYS360(A5,B5)+1))</f>
        <v>0</v>
      </c>
      <c r="F5" s="216">
        <f>TRUNC(E5/30)</f>
        <v>0</v>
      </c>
      <c r="G5" s="216">
        <f>IF(E5=1,0,E5-(F5*30))</f>
        <v>0</v>
      </c>
      <c r="H5" s="220"/>
      <c r="I5" s="216">
        <f>TRUNC((F5+(G5/30))*H5)</f>
        <v>0</v>
      </c>
      <c r="J5" s="216">
        <f>ROUND(((F5+(G5/30))*H5-I5)*30,0)</f>
        <v>0</v>
      </c>
    </row>
    <row r="6" spans="1:10" ht="36.6" x14ac:dyDescent="0.7">
      <c r="A6" s="224">
        <f>B5+1</f>
        <v>1</v>
      </c>
      <c r="B6" s="221"/>
      <c r="C6" s="214">
        <f>NETWORKDAYS(A6,B6)</f>
        <v>0</v>
      </c>
      <c r="D6" s="214">
        <f>IF(A6="",IF(B6="",0),(B6-A6)+1)</f>
        <v>0</v>
      </c>
      <c r="E6" s="215">
        <f>IF(A6="",IF(B6="",0),IF(DAY(B6)=31,DAYS360(A6,B6),DAYS360(A6,B6)+1))</f>
        <v>0</v>
      </c>
      <c r="F6" s="216">
        <f>TRUNC(E6/30)</f>
        <v>0</v>
      </c>
      <c r="G6" s="216">
        <f>IF(E6=1,0,E6-(F6*30))</f>
        <v>0</v>
      </c>
      <c r="H6" s="220"/>
      <c r="I6" s="216">
        <f>TRUNC((F6+(G6/30))*H6)</f>
        <v>0</v>
      </c>
      <c r="J6" s="216">
        <f>ROUND(((F6+(G6/30))*H6-I6)*30,0)</f>
        <v>0</v>
      </c>
    </row>
    <row r="7" spans="1:10" x14ac:dyDescent="0.3">
      <c r="H7" s="223"/>
    </row>
    <row r="8" spans="1:10" x14ac:dyDescent="0.3">
      <c r="H8" s="223"/>
    </row>
  </sheetData>
  <sheetProtection algorithmName="SHA-512" hashValue="brYcEXiYwKZnrx70LpvX0Jzlu/5g4gwidx17D9GRqXQwgx69cG7maN1qsDtiT8k1IkvrtBtYF89Cye3fbkWgTg==" saltValue="auIrfPZFck8gERPAIYzaQw==" spinCount="100000" sheet="1" objects="1" scenarios="1"/>
  <mergeCells count="3">
    <mergeCell ref="C1:E1"/>
    <mergeCell ref="F1:G1"/>
    <mergeCell ref="I1:J1"/>
  </mergeCells>
  <pageMargins left="0.7" right="0.7" top="0.75" bottom="0.75" header="0.3" footer="0.3"/>
  <pageSetup paperSize="9" scale="4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1">
              <controlPr defaultSize="0" print="0" autoFill="0" autoPict="0" macro="[0]!LTFTcalculatormultipostsclear">
                <anchor moveWithCells="1" sizeWithCells="1">
                  <from>
                    <xdr:col>0</xdr:col>
                    <xdr:colOff>30480</xdr:colOff>
                    <xdr:row>12</xdr:row>
                    <xdr:rowOff>45720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Button 2">
              <controlPr defaultSize="0" print="0" autoFill="0" autoPict="0" macro="[0]!ltftdate60">
                <anchor moveWithCells="1" sizeWithCells="1">
                  <from>
                    <xdr:col>1</xdr:col>
                    <xdr:colOff>1356360</xdr:colOff>
                    <xdr:row>12</xdr:row>
                    <xdr:rowOff>30480</xdr:rowOff>
                  </from>
                  <to>
                    <xdr:col>1</xdr:col>
                    <xdr:colOff>2247900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Button 3">
              <controlPr defaultSize="0" print="0" autoFill="0" autoPict="0" macro="[0]!ltftdate70">
                <anchor moveWithCells="1" sizeWithCells="1">
                  <from>
                    <xdr:col>1</xdr:col>
                    <xdr:colOff>365760</xdr:colOff>
                    <xdr:row>14</xdr:row>
                    <xdr:rowOff>175260</xdr:rowOff>
                  </from>
                  <to>
                    <xdr:col>1</xdr:col>
                    <xdr:colOff>1257300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Button 4">
              <controlPr defaultSize="0" print="0" autoFill="0" autoPict="0" macro="[0]!ltftdate80">
                <anchor moveWithCells="1" sizeWithCells="1">
                  <from>
                    <xdr:col>1</xdr:col>
                    <xdr:colOff>1363980</xdr:colOff>
                    <xdr:row>14</xdr:row>
                    <xdr:rowOff>160020</xdr:rowOff>
                  </from>
                  <to>
                    <xdr:col>1</xdr:col>
                    <xdr:colOff>2255520</xdr:colOff>
                    <xdr:row>16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Button 5">
              <controlPr defaultSize="0" print="0" autoFill="0" autoPict="0" macro="[0]!ltftdate50">
                <anchor moveWithCells="1" sizeWithCells="1">
                  <from>
                    <xdr:col>1</xdr:col>
                    <xdr:colOff>350520</xdr:colOff>
                    <xdr:row>12</xdr:row>
                    <xdr:rowOff>22860</xdr:rowOff>
                  </from>
                  <to>
                    <xdr:col>1</xdr:col>
                    <xdr:colOff>1249680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S33"/>
  <sheetViews>
    <sheetView zoomScaleNormal="100" workbookViewId="0">
      <selection activeCell="A3" sqref="A3"/>
    </sheetView>
  </sheetViews>
  <sheetFormatPr defaultColWidth="9.109375" defaultRowHeight="14.4" x14ac:dyDescent="0.3"/>
  <cols>
    <col min="1" max="5" width="15.6640625" style="1" customWidth="1"/>
    <col min="6" max="9" width="15.6640625" style="1" hidden="1" customWidth="1"/>
    <col min="10" max="10" width="15.6640625" style="1" customWidth="1"/>
    <col min="11" max="11" width="16" style="1" customWidth="1"/>
    <col min="12" max="12" width="18.44140625" style="1" customWidth="1"/>
    <col min="13" max="14" width="18.33203125" style="1" hidden="1" customWidth="1"/>
    <col min="15" max="15" width="23.5546875" style="1" bestFit="1" customWidth="1"/>
    <col min="16" max="16" width="15" style="1" customWidth="1"/>
    <col min="17" max="17" width="13.88671875" style="1" customWidth="1"/>
    <col min="18" max="18" width="21.88671875" style="1" customWidth="1"/>
    <col min="19" max="19" width="23.33203125" style="1" customWidth="1"/>
    <col min="20" max="16384" width="9.109375" style="1"/>
  </cols>
  <sheetData>
    <row r="1" spans="1:19" s="7" customFormat="1" ht="50.25" customHeight="1" x14ac:dyDescent="0.45">
      <c r="A1" s="234" t="s">
        <v>8</v>
      </c>
      <c r="B1" s="234"/>
      <c r="C1" s="234" t="s">
        <v>123</v>
      </c>
      <c r="D1" s="234"/>
      <c r="E1" s="167" t="s">
        <v>118</v>
      </c>
      <c r="F1" s="173" t="s">
        <v>122</v>
      </c>
      <c r="G1" s="15"/>
      <c r="H1" s="19" t="s">
        <v>121</v>
      </c>
      <c r="I1" s="170"/>
      <c r="J1" s="234" t="s">
        <v>15</v>
      </c>
      <c r="K1" s="234"/>
      <c r="L1" s="2" t="s">
        <v>130</v>
      </c>
      <c r="M1" s="19" t="s">
        <v>21</v>
      </c>
      <c r="N1" s="2"/>
      <c r="O1" s="21" t="s">
        <v>25</v>
      </c>
      <c r="P1" s="234" t="s">
        <v>16</v>
      </c>
      <c r="Q1" s="234"/>
      <c r="R1" s="21" t="s">
        <v>18</v>
      </c>
      <c r="S1" s="21" t="s">
        <v>19</v>
      </c>
    </row>
    <row r="2" spans="1:19" s="7" customFormat="1" ht="23.4" x14ac:dyDescent="0.45">
      <c r="A2" s="8" t="s">
        <v>4</v>
      </c>
      <c r="B2" s="8" t="s">
        <v>3</v>
      </c>
      <c r="C2" s="8" t="s">
        <v>4</v>
      </c>
      <c r="D2" s="8" t="s">
        <v>3</v>
      </c>
      <c r="E2" s="8" t="s">
        <v>3</v>
      </c>
      <c r="F2" s="8"/>
      <c r="G2" s="8"/>
      <c r="H2" s="8" t="s">
        <v>4</v>
      </c>
      <c r="I2" s="8" t="s">
        <v>3</v>
      </c>
      <c r="J2" s="8" t="s">
        <v>4</v>
      </c>
      <c r="K2" s="8" t="s">
        <v>3</v>
      </c>
      <c r="L2" s="2" t="s">
        <v>24</v>
      </c>
      <c r="M2" s="18" t="s">
        <v>22</v>
      </c>
      <c r="N2" s="18" t="s">
        <v>23</v>
      </c>
      <c r="O2" s="22"/>
      <c r="P2" s="8" t="s">
        <v>4</v>
      </c>
      <c r="Q2" s="8" t="s">
        <v>3</v>
      </c>
      <c r="R2" s="168" t="s">
        <v>117</v>
      </c>
      <c r="S2" s="22"/>
    </row>
    <row r="3" spans="1:19" s="10" customFormat="1" ht="51" customHeight="1" x14ac:dyDescent="0.3">
      <c r="A3" s="159"/>
      <c r="B3" s="160"/>
      <c r="C3" s="160"/>
      <c r="D3" s="160"/>
      <c r="E3" s="160"/>
      <c r="F3" s="169">
        <f>(A3+B3/30)-((C3+(D3/30))-(E3/30))</f>
        <v>0</v>
      </c>
      <c r="G3" s="169">
        <f>F3-J3</f>
        <v>0</v>
      </c>
      <c r="H3" s="169">
        <f>TRUNC((C3+(D3/30))-(E3/30))</f>
        <v>0</v>
      </c>
      <c r="I3" s="169">
        <f>ROUND(((C3+(D3/30))-(E3/30)-H3)*30,0)</f>
        <v>0</v>
      </c>
      <c r="J3" s="26">
        <f>TRUNC(F3)</f>
        <v>0</v>
      </c>
      <c r="K3" s="26">
        <f>ROUND(G3*30,0)</f>
        <v>0</v>
      </c>
      <c r="L3" s="158"/>
      <c r="M3" s="20">
        <f>TRUNC((((J3*30)+K3)-L3)/30)</f>
        <v>0</v>
      </c>
      <c r="N3" s="20">
        <f>ROUND((((((J3*30)+K3)-L3)/30)-M3)*30,0)</f>
        <v>0</v>
      </c>
      <c r="O3" s="153">
        <v>1</v>
      </c>
      <c r="P3" s="26">
        <f>IF(L3="",TRUNC((J3+(K3/30))/O3),TRUNC((M3+(N3/30))/O3))</f>
        <v>0</v>
      </c>
      <c r="Q3" s="26">
        <f>IF(L3="",ROUND((((J3+(K3/30))/O3)-P3)*30,0),ROUND((((M3+(N3/30))/O3)-P3)*30,0))</f>
        <v>0</v>
      </c>
      <c r="R3" s="239"/>
      <c r="S3" s="25" t="str">
        <f>IF(O4="","Enter Commitment %",DATE(YEAR($R$3),MONTH($R$3)+P3,DAY($R$3)+Q3))</f>
        <v>Enter Commitment %</v>
      </c>
    </row>
    <row r="4" spans="1:19" s="10" customFormat="1" ht="51" customHeight="1" x14ac:dyDescent="0.3">
      <c r="A4" s="145"/>
      <c r="B4" s="146"/>
      <c r="C4" s="147"/>
      <c r="D4" s="147"/>
      <c r="E4" s="147"/>
      <c r="F4" s="148"/>
      <c r="G4" s="148"/>
      <c r="H4" s="148"/>
      <c r="I4" s="148"/>
      <c r="J4" s="149"/>
      <c r="K4" s="149"/>
      <c r="L4" s="151">
        <f>L3</f>
        <v>0</v>
      </c>
      <c r="M4" s="20">
        <f>M3</f>
        <v>0</v>
      </c>
      <c r="N4" s="20">
        <f>N3</f>
        <v>0</v>
      </c>
      <c r="O4" s="174"/>
      <c r="P4" s="26" t="e">
        <f>TRUNC((M4+(N4/30))/O4)</f>
        <v>#DIV/0!</v>
      </c>
      <c r="Q4" s="26" t="e">
        <f>ROUND((((M4+(N4/30))/O4)-P4)*30,0)</f>
        <v>#DIV/0!</v>
      </c>
      <c r="R4" s="240"/>
      <c r="S4" s="25" t="str">
        <f>IF(O4="","Enter Commitment %",DATE(YEAR($R$3),MONTH($R$3)+P4,DAY($R$3)+Q4))</f>
        <v>Enter Commitment %</v>
      </c>
    </row>
    <row r="5" spans="1:19" ht="51" customHeight="1" x14ac:dyDescent="0.3">
      <c r="L5" s="154" t="s">
        <v>115</v>
      </c>
      <c r="M5" s="27">
        <f>J3</f>
        <v>0</v>
      </c>
      <c r="N5" s="27">
        <f>K3</f>
        <v>0</v>
      </c>
      <c r="O5" s="152">
        <f>O3</f>
        <v>1</v>
      </c>
      <c r="P5" s="26">
        <f>TRUNC((M5+(N5/30))/O5)</f>
        <v>0</v>
      </c>
      <c r="Q5" s="26">
        <f>ROUND((((M5+(N5/30))/O5)-P5)*30,0)</f>
        <v>0</v>
      </c>
      <c r="R5" s="240"/>
      <c r="S5" s="25" t="str">
        <f>IF(O4="","Enter Commitment %",DATE(YEAR($R$3),MONTH($R$3)+P5,DAY($R$3)+Q5))</f>
        <v>Enter Commitment %</v>
      </c>
    </row>
    <row r="6" spans="1:19" ht="51" customHeight="1" x14ac:dyDescent="0.3">
      <c r="L6" s="154" t="s">
        <v>115</v>
      </c>
      <c r="M6" s="27">
        <f>J3</f>
        <v>0</v>
      </c>
      <c r="N6" s="27">
        <f>K3</f>
        <v>0</v>
      </c>
      <c r="O6" s="153">
        <f>O4</f>
        <v>0</v>
      </c>
      <c r="P6" s="26" t="e">
        <f>TRUNC((M6+(N6/30))/O6)</f>
        <v>#DIV/0!</v>
      </c>
      <c r="Q6" s="26" t="e">
        <f>ROUND((((M6+(N6/30))/O6)-P6)*30,0)</f>
        <v>#DIV/0!</v>
      </c>
      <c r="R6" s="241"/>
      <c r="S6" s="25" t="str">
        <f>IF(O4="","Enter Commitment %",DATE(YEAR($R$3),MONTH($R$3)+P6,DAY($R$3)+Q6))</f>
        <v>Enter Commitment %</v>
      </c>
    </row>
    <row r="7" spans="1:19" ht="30.75" customHeight="1" x14ac:dyDescent="0.3">
      <c r="L7" s="155"/>
      <c r="M7" s="95"/>
      <c r="N7" s="95"/>
      <c r="O7" s="156"/>
      <c r="P7" s="149"/>
      <c r="Q7" s="149"/>
      <c r="R7" s="164"/>
      <c r="S7" s="150"/>
    </row>
    <row r="8" spans="1:19" ht="34.5" customHeight="1" x14ac:dyDescent="0.3">
      <c r="L8" s="155"/>
      <c r="M8" s="95"/>
      <c r="N8" s="95"/>
      <c r="O8" s="156"/>
      <c r="P8" s="149"/>
      <c r="Q8" s="149"/>
      <c r="R8" s="157"/>
      <c r="S8" s="150"/>
    </row>
    <row r="9" spans="1:19" ht="51" hidden="1" customHeight="1" x14ac:dyDescent="0.3">
      <c r="C9" s="1" t="s">
        <v>116</v>
      </c>
      <c r="L9" s="155"/>
      <c r="M9" s="95"/>
      <c r="N9" s="95"/>
      <c r="O9" s="156"/>
      <c r="P9" s="149"/>
      <c r="Q9" s="149"/>
      <c r="R9" s="157"/>
      <c r="S9" s="150"/>
    </row>
    <row r="10" spans="1:19" ht="51" hidden="1" customHeight="1" x14ac:dyDescent="0.3">
      <c r="C10" s="30">
        <f>H3+(I3/30)+(L3/30)</f>
        <v>0</v>
      </c>
      <c r="D10" s="30">
        <f>TRUNC(C10)</f>
        <v>0</v>
      </c>
      <c r="J10" s="30">
        <f>ROUND((C10-D10)*30,0)</f>
        <v>0</v>
      </c>
      <c r="L10" s="155"/>
      <c r="M10" s="95"/>
      <c r="N10" s="95"/>
      <c r="O10" s="156"/>
      <c r="P10" s="149"/>
      <c r="Q10" s="149"/>
      <c r="R10" s="157"/>
      <c r="S10" s="150"/>
    </row>
    <row r="11" spans="1:19" ht="51" customHeight="1" x14ac:dyDescent="0.3">
      <c r="L11" s="155"/>
      <c r="M11" s="95"/>
      <c r="N11" s="95"/>
      <c r="O11" s="156"/>
      <c r="P11" s="149"/>
      <c r="Q11" s="149"/>
      <c r="R11" s="157"/>
      <c r="S11" s="150"/>
    </row>
    <row r="21" spans="11:16" x14ac:dyDescent="0.3">
      <c r="K21" s="3"/>
    </row>
    <row r="22" spans="11:16" x14ac:dyDescent="0.3">
      <c r="O22" s="3"/>
      <c r="P22" s="3"/>
    </row>
    <row r="23" spans="11:16" x14ac:dyDescent="0.3">
      <c r="K23" s="3"/>
    </row>
    <row r="33" spans="3:3" x14ac:dyDescent="0.3">
      <c r="C33" s="23"/>
    </row>
  </sheetData>
  <sheetProtection password="CB1F" sheet="1" objects="1" scenarios="1"/>
  <mergeCells count="5">
    <mergeCell ref="A1:B1"/>
    <mergeCell ref="C1:D1"/>
    <mergeCell ref="J1:K1"/>
    <mergeCell ref="P1:Q1"/>
    <mergeCell ref="R3:R6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calculateenddateclearfields">
                <anchor moveWithCells="1" sizeWithCells="1">
                  <from>
                    <xdr:col>0</xdr:col>
                    <xdr:colOff>792480</xdr:colOff>
                    <xdr:row>12</xdr:row>
                    <xdr:rowOff>30480</xdr:rowOff>
                  </from>
                  <to>
                    <xdr:col>1</xdr:col>
                    <xdr:colOff>563880</xdr:colOff>
                    <xdr:row>13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 macro="[0]!month36">
                <anchor moveWithCells="1" sizeWithCells="1">
                  <from>
                    <xdr:col>1</xdr:col>
                    <xdr:colOff>960120</xdr:colOff>
                    <xdr:row>12</xdr:row>
                    <xdr:rowOff>30480</xdr:rowOff>
                  </from>
                  <to>
                    <xdr:col>2</xdr:col>
                    <xdr:colOff>731520</xdr:colOff>
                    <xdr:row>13</xdr:row>
                    <xdr:rowOff>137160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H17"/>
  <sheetViews>
    <sheetView workbookViewId="0">
      <selection activeCell="A3" sqref="A3"/>
    </sheetView>
  </sheetViews>
  <sheetFormatPr defaultColWidth="9.109375" defaultRowHeight="14.4" x14ac:dyDescent="0.3"/>
  <cols>
    <col min="1" max="1" width="20" style="1" bestFit="1" customWidth="1"/>
    <col min="2" max="2" width="21.109375" style="1" customWidth="1"/>
    <col min="3" max="3" width="19.6640625" style="1" customWidth="1"/>
    <col min="4" max="4" width="9.109375" style="1"/>
    <col min="5" max="6" width="10.6640625" style="1" bestFit="1" customWidth="1"/>
    <col min="7" max="7" width="9.109375" style="1"/>
    <col min="8" max="8" width="10.6640625" style="1" bestFit="1" customWidth="1"/>
    <col min="9" max="16384" width="9.109375" style="1"/>
  </cols>
  <sheetData>
    <row r="1" spans="1:8" ht="27" customHeight="1" x14ac:dyDescent="0.3">
      <c r="A1" s="165" t="str">
        <f>"By "&amp;DAY('Calculate End Date'!R3)&amp;"/"&amp;MONTH('Calculate End Date'!R3)&amp;"/"&amp;YEAR('Calculate End Date'!R3)</f>
        <v>By 0/1/1900</v>
      </c>
      <c r="B1" s="144" t="s">
        <v>128</v>
      </c>
      <c r="C1" s="144" t="s">
        <v>129</v>
      </c>
    </row>
    <row r="2" spans="1:8" ht="27" customHeight="1" x14ac:dyDescent="0.3">
      <c r="A2" s="144" t="s">
        <v>119</v>
      </c>
      <c r="B2" s="162" t="str">
        <f>'Calculate End Date'!E3&amp;"d"</f>
        <v>d</v>
      </c>
      <c r="C2" s="162" t="str">
        <f>'Calculate End Date'!E3&amp;"d"</f>
        <v>d</v>
      </c>
    </row>
    <row r="3" spans="1:8" ht="24.75" customHeight="1" x14ac:dyDescent="0.3">
      <c r="A3" s="144" t="s">
        <v>114</v>
      </c>
      <c r="B3" s="162" t="str">
        <f>LEFT('Calculate End Date'!H3,2)&amp;"m"&amp;"+"&amp;LEFT('Calculate End Date'!I3,2)&amp;"d"</f>
        <v>0m+0d</v>
      </c>
      <c r="C3" s="162" t="str">
        <f>'Calculate End Date'!D10&amp;"m+"&amp;'Calculate End Date'!J10&amp;"d"</f>
        <v>0m+0d</v>
      </c>
    </row>
    <row r="4" spans="1:8" ht="28.8" x14ac:dyDescent="0.3">
      <c r="A4" s="144" t="s">
        <v>113</v>
      </c>
      <c r="B4" s="162" t="str">
        <f>LEFT('Calculate End Date'!J3,3)&amp;"m+"&amp;LEFT('Calculate End Date'!K3,3)&amp;"d"</f>
        <v>0m+0d</v>
      </c>
      <c r="C4" s="162" t="str">
        <f>'Calculate End Date'!M3&amp;"m+"&amp;'Calculate End Date'!N3&amp;"d"</f>
        <v>0m+0d</v>
      </c>
    </row>
    <row r="5" spans="1:8" ht="28.8" x14ac:dyDescent="0.3">
      <c r="A5" s="162" t="str">
        <f>"Time left to complete @"&amp;'Calculate End Date'!O4*100&amp;"%"</f>
        <v>Time left to complete @0%</v>
      </c>
      <c r="B5" s="162" t="e">
        <f>'Calculate End Date'!P6&amp;"m+"&amp;'Calculate End Date'!Q6&amp;"d"</f>
        <v>#DIV/0!</v>
      </c>
      <c r="C5" s="162" t="e">
        <f>'Calculate End Date'!P4&amp;"m+"&amp;'Calculate End Date'!Q4&amp;"d"</f>
        <v>#DIV/0!</v>
      </c>
      <c r="H5" s="3"/>
    </row>
    <row r="6" spans="1:8" x14ac:dyDescent="0.3">
      <c r="A6" s="144" t="s">
        <v>40</v>
      </c>
      <c r="B6" s="163" t="str">
        <f>'Calculate End Date'!S5</f>
        <v>Enter Commitment %</v>
      </c>
      <c r="C6" s="163" t="str">
        <f>'Calculate End Date'!S3</f>
        <v>Enter Commitment %</v>
      </c>
      <c r="H6" s="3"/>
    </row>
    <row r="7" spans="1:8" x14ac:dyDescent="0.3">
      <c r="A7" s="162" t="str">
        <f>"CCT if cont. at "&amp;'Calculate End Date'!O4*100&amp;"%"</f>
        <v>CCT if cont. at 0%</v>
      </c>
      <c r="B7" s="163" t="str">
        <f>'Calculate End Date'!S6</f>
        <v>Enter Commitment %</v>
      </c>
      <c r="C7" s="163" t="str">
        <f>'Calculate End Date'!S4</f>
        <v>Enter Commitment %</v>
      </c>
    </row>
    <row r="8" spans="1:8" x14ac:dyDescent="0.3">
      <c r="E8" s="3"/>
      <c r="F8" s="161"/>
    </row>
    <row r="15" spans="1:8" x14ac:dyDescent="0.3">
      <c r="B15" s="3"/>
    </row>
    <row r="17" spans="5:5" x14ac:dyDescent="0.3">
      <c r="E17" s="1" t="s">
        <v>41</v>
      </c>
    </row>
  </sheetData>
  <sheetProtection password="CB1F" sheet="1" objects="1" scenarios="1"/>
  <pageMargins left="0.7" right="0.7" top="0.75" bottom="0.75" header="0.3" footer="0.3"/>
  <pageSetup paperSize="9" orientation="portrait" r:id="rId1"/>
  <ignoredErrors>
    <ignoredError sqref="B5:C5 B7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N88"/>
  <sheetViews>
    <sheetView zoomScaleNormal="100" workbookViewId="0">
      <selection activeCell="A2" sqref="A2"/>
    </sheetView>
  </sheetViews>
  <sheetFormatPr defaultColWidth="9.109375" defaultRowHeight="14.4" x14ac:dyDescent="0.3"/>
  <cols>
    <col min="1" max="1" width="86.109375" style="180" customWidth="1"/>
    <col min="2" max="3" width="11.88671875" style="199" bestFit="1" customWidth="1"/>
    <col min="4" max="4" width="16" style="1" customWidth="1"/>
    <col min="5" max="5" width="9.109375" style="30"/>
    <col min="6" max="6" width="11.109375" style="30" customWidth="1"/>
    <col min="7" max="7" width="11.44140625" style="30" customWidth="1"/>
    <col min="8" max="8" width="18.44140625" style="30" customWidth="1"/>
    <col min="9" max="9" width="3.109375" style="30" customWidth="1"/>
    <col min="10" max="10" width="9.33203125" style="30" customWidth="1"/>
    <col min="11" max="11" width="6.33203125" style="1" customWidth="1"/>
    <col min="12" max="12" width="15.44140625" style="1" bestFit="1" customWidth="1"/>
    <col min="13" max="13" width="9.109375" style="1"/>
    <col min="14" max="14" width="10.6640625" style="1" customWidth="1"/>
    <col min="15" max="16384" width="9.109375" style="1"/>
  </cols>
  <sheetData>
    <row r="1" spans="1:14" ht="33" customHeight="1" x14ac:dyDescent="0.3">
      <c r="A1" s="200" t="s">
        <v>134</v>
      </c>
      <c r="B1" s="201"/>
      <c r="C1" s="201"/>
      <c r="D1" s="202"/>
      <c r="E1" s="203" t="s">
        <v>31</v>
      </c>
      <c r="F1" s="203" t="s">
        <v>33</v>
      </c>
      <c r="G1" s="203" t="s">
        <v>34</v>
      </c>
      <c r="H1" s="203" t="s">
        <v>32</v>
      </c>
      <c r="I1" s="203"/>
      <c r="J1" s="203" t="s">
        <v>1</v>
      </c>
      <c r="K1" s="202"/>
      <c r="L1" s="204" t="s">
        <v>39</v>
      </c>
      <c r="N1" s="1" t="s">
        <v>38</v>
      </c>
    </row>
    <row r="2" spans="1:14" x14ac:dyDescent="0.3">
      <c r="A2" s="177"/>
      <c r="B2" s="176"/>
      <c r="C2" s="176"/>
      <c r="E2" s="27" t="str">
        <f>CONCATENATE(IF(ISNUMBER(SEARCH("ST1",A2)),"ST1", ""),IF(ISNUMBER(SEARCH("ST2",A2)),"ST2", ""),IF(ISNUMBER(SEARCH("ST3",A2)),"ST3", ""),IF(ISNUMBER(SEARCH("ST4",A2)),"ST4", ""),IF(ISNUMBER(SEARCH("ST5",A2)),"ST5", ""))</f>
        <v/>
      </c>
      <c r="F2" s="31">
        <f>N2</f>
        <v>1</v>
      </c>
      <c r="G2" s="31" t="str">
        <f>IF(C2="","",C2)</f>
        <v/>
      </c>
      <c r="H2" s="27" t="str">
        <f>IF(ISNUMBER(SEARCH("mat/",A2)),"Maternity Leave",IF(ISNUMBER(SEARCH("maternity hospital",A2)),"Hospital",IF(ISNUMBER(SEARCH("maternity",A2)),"Maternity Leave",IF(ISNUMBER(SEARCH("unpaid",A2)),"OOP",IF(ISNUMBER(SEARCH("out of post",A2)),"OOP",IF(ISNUMBER(SEARCH("not counting",A2)),"Post Not Counting",IF(ISNUMBER(SEARCH("not counted",A2)),"Post Not Counting",IF(ISNUMBER(SEARCH("not count",A2)),"Post Not Counting",IF(ISNUMBER(SEARCH("Out of Programme",A2)),"OOP",IF(ISNUMBER(SEARCH("mat leave",A2)),"Maternity Leave",IF(ISNUMBER(SEARCH("compassionate leave",A2)),"Sick Leave",IF(ISNUMBER(SEARCH("oop",A2)),"OOP",IF(ISNUMBER(SEARCH("accrued",A2)),"Maternity Leave",IF(ISNUMBER(SEARCH("paternity leave",A2)),"Paternity Leave",IF(ISNUMBER(SEARCH("sick leave/",A2)),"Sick Leave",IF(ISNUMBER(SEARCH("sab",A2)),"OOP",IF(ISNUMBER(SEARCH("time out",A2)),"OOP",IF(ISNUMBER(SEARCH("academic",A2)),"Academic Post",IF(ISNUMBER(SEARCH("ACF",A2)),"Academic Post",IF(ISNUMBER(SEARCH("remedial",A2)),"Remedial Training",IF(ISNUMBER(SEARCH("ext",A2)),"Remedial Training",IF(ISNUMBER(SEARCH("ITP",A2)),"ITP",IF(ISNUMBER(SEARCH("innovative",A2)),"ITP",IF(ISNUMBER(SEARCH("integrated",A2)),"ITP",IF(ISNUMBER(SEARCH("uhns",A2)),"Hospital",IF(ISNUMBER(SEARCH("rd &amp; e",A2)),"Hospital",IF(ISNUMBER(SEARCH("foundation trust",A2)),"Hospital",IF(ISNUMBER(SEARCH("NHS Trust",A2)),"Hospital",IF(ISNUMBER(SEARCH("? general",A2)),"Hospital",IF(ISNUMBER(SEARCH("district general",A2)),"Hospital",IF(ISNUMBER(SEARCH("dermatology",A2)),"Hospital",IF(ISNUMBER(SEARCH("mental health",A2)),"Hospital",IF(ISNUMBER(SEARCH("pct",A2)),"Hospital",IF(ISNUMBER(SEARCH("princess of wales",A2)),"Hospital",IF(ISNUMBER(SEARCH("stracathro",A2)),"Hospital",IF(ISNUMBER(SEARCH("Stoke Mandeville",A2)),"Hospital",IF(ISNUMBER(SEARCH("jessop",A2)),"Hospital",IF(ISNUMBER(SEARCH("royal gwent",A2)),"Hospital",IF(ISNUMBER(SEARCH("ysbyty",A2)),"Hospital",IF(ISNUMBER(SEARCH("west middlesex university",A2)),"Hospital",IF(ISNUMBER(SEARCH("singleton",A2)),"Hospital",IF(ISNUMBER(SEARCH("withybush",A2)),"Hospital",IF(ISNUMBER(SEARCH("gartnavel general",A2)),"Hospital",IF(ISNUMBER(SEARCH("Wrexham Maelor",A2)),"Hospital",IF(ISNUMBER(SEARCH("Glan Clwyd",A2)),"Hospital",IF(ISNUMBER(SEARCH("bhnft",A2)),"Hospital",IF(ISNUMBER(SEARCH("morriston",A2)),"Hospital",IF(ISNUMBER(SEARCH("Cefn Coed",A2)),"Hospital",IF(ISNUMBER(SEARCH("Llandough",A2)),"Hospital",IF(ISNUMBER(SEARCH("prince charles",A2)),"Hospital",IF(ISNUMBER(SEARCH("royal glamorgan",A2)),"Hospital",IF(ISNUMBER(SEARCH("hospice",A2)),"Hospital",IF(ISNUMBER(SEARCH("mdhu",A2)),"Hospital",IF(ISNUMBER(SEARCH("infirmary",A2)),"Hospital",IF(ISNUMBER(SEARCH("milton keynes general",A2)),"Hospital",IF(ISNUMBER(SEARCH("queens medical centre",A2)),"Hospital",IF(ISNUMBER(SEARCH("palliative",A2)),"Hospital",IF(ISNUMBER(SEARCH("psychogeriatrics ",A2)),"Hospital",IF(ISNUMBER(SEARCH("hosp",A2)),"Hospital",IF(ISNUMBER(SEARCH("care of elderly",A2)),"Hospital",IF(ISNUMBER(SEARCH("palliative",A2)),"Hospital",IF(ISNUMBER(SEARCH("psychiatry",A2)),"Hospital",IF(ISNUMBER(SEARCH("practice",A2)),"GP","")))))))))))))))))))))))))))))))))))))))))))))))))))))))))))))))</f>
        <v/>
      </c>
      <c r="I2" s="27"/>
      <c r="J2" s="29" t="str">
        <f>CONCATENATE(IF(ISNUMBER(SEARCH("full time",A2)),"100%", ""),IF(ISNUMBER(SEARCH("90%",A2)),"90%", ""),IF(ISNUMBER(SEARCH("85%",A2)),"85%", ""),IF(ISNUMBER(SEARCH("80%",A2)),"80%", ""),IF(ISNUMBER(SEARCH("75%",A2)),"75%", ""),IF(ISNUMBER(SEARCH("70%",A2)),"70%", ""),IF(ISNUMBER(SEARCH("65%",A2)),"65%", ""),IF(ISNUMBER(SEARCH("60%",A2)),"60%", ""),IF(ISNUMBER(SEARCH("55%",A2)),"55%", ""),IF(ISNUMBER(SEARCH("50%",A2)),"50%", ""))</f>
        <v/>
      </c>
      <c r="L2" s="27" t="str">
        <f>IF(F3="", "",IF(F3-G2=1,"None",IF(F3-G2&gt;1, "Gap", "Overlap")))</f>
        <v/>
      </c>
      <c r="N2" s="34">
        <f>IF(DAY(B2)&lt;=7,B2-DAY(B2)+1,B2)</f>
        <v>1</v>
      </c>
    </row>
    <row r="3" spans="1:14" x14ac:dyDescent="0.3">
      <c r="A3" s="206"/>
      <c r="B3" s="176"/>
      <c r="C3" s="176"/>
      <c r="E3" s="27" t="str">
        <f t="shared" ref="E3:E66" si="0">CONCATENATE(IF(ISNUMBER(SEARCH("ST1",A3)),"ST1", ""),IF(ISNUMBER(SEARCH("ST2",A3)),"ST2", ""),IF(ISNUMBER(SEARCH("ST3",A3)),"ST3", ""),IF(ISNUMBER(SEARCH("ST4",A3)),"ST4", ""),IF(ISNUMBER(SEARCH("ST5",A3)),"ST5", ""))</f>
        <v/>
      </c>
      <c r="F3" s="31" t="str">
        <f t="shared" ref="F3:F60" si="1">IF(B3="","",B3)</f>
        <v/>
      </c>
      <c r="G3" s="31" t="str">
        <f t="shared" ref="G3:G60" si="2">IF(C3="","",C3)</f>
        <v/>
      </c>
      <c r="H3" s="27" t="str">
        <f t="shared" ref="H3:H60" si="3">IF(ISNUMBER(SEARCH("mat/",A3)),"Maternity Leave",IF(ISNUMBER(SEARCH("maternity hospital",A3)),"Hospital",IF(ISNUMBER(SEARCH("maternity",A3)),"Maternity Leave",IF(ISNUMBER(SEARCH("unpaid",A3)),"OOP",IF(ISNUMBER(SEARCH("out of post",A3)),"OOP",IF(ISNUMBER(SEARCH("not counting",A3)),"Post Not Counting",IF(ISNUMBER(SEARCH("not counted",A3)),"Post Not Counting",IF(ISNUMBER(SEARCH("not count",A3)),"Post Not Counting",IF(ISNUMBER(SEARCH("Out of Programme",A3)),"OOP",IF(ISNUMBER(SEARCH("mat leave",A3)),"Maternity Leave",IF(ISNUMBER(SEARCH("compassionate leave",A3)),"Sick Leave",IF(ISNUMBER(SEARCH("oop",A3)),"OOP",IF(ISNUMBER(SEARCH("accrued",A3)),"Maternity Leave",IF(ISNUMBER(SEARCH("paternity leave",A3)),"Paternity Leave",IF(ISNUMBER(SEARCH("sick leave/",A3)),"Sick Leave",IF(ISNUMBER(SEARCH("sab",A3)),"OOP",IF(ISNUMBER(SEARCH("time out",A3)),"OOP",IF(ISNUMBER(SEARCH("academic",A3)),"Academic Post",IF(ISNUMBER(SEARCH("ACF",A3)),"Academic Post",IF(ISNUMBER(SEARCH("remedial",A3)),"Remedial Training",IF(ISNUMBER(SEARCH("ext",A3)),"Remedial Training",IF(ISNUMBER(SEARCH("ITP",A3)),"ITP",IF(ISNUMBER(SEARCH("innovative",A3)),"ITP",IF(ISNUMBER(SEARCH("integrated",A3)),"ITP",IF(ISNUMBER(SEARCH("uhns",A3)),"Hospital",IF(ISNUMBER(SEARCH("rd &amp; e",A3)),"Hospital",IF(ISNUMBER(SEARCH("foundation trust",A3)),"Hospital",IF(ISNUMBER(SEARCH("NHS Trust",A3)),"Hospital",IF(ISNUMBER(SEARCH("? general",A3)),"Hospital",IF(ISNUMBER(SEARCH("district general",A3)),"Hospital",IF(ISNUMBER(SEARCH("dermatology",A3)),"Hospital",IF(ISNUMBER(SEARCH("mental health",A3)),"Hospital",IF(ISNUMBER(SEARCH("pct",A3)),"Hospital",IF(ISNUMBER(SEARCH("princess of wales",A3)),"Hospital",IF(ISNUMBER(SEARCH("stracathro",A3)),"Hospital",IF(ISNUMBER(SEARCH("Stoke Mandeville",A3)),"Hospital",IF(ISNUMBER(SEARCH("jessop",A3)),"Hospital",IF(ISNUMBER(SEARCH("royal gwent",A3)),"Hospital",IF(ISNUMBER(SEARCH("ysbyty",A3)),"Hospital",IF(ISNUMBER(SEARCH("west middlesex university",A3)),"Hospital",IF(ISNUMBER(SEARCH("singleton",A3)),"Hospital",IF(ISNUMBER(SEARCH("withybush",A3)),"Hospital",IF(ISNUMBER(SEARCH("gartnavel general",A3)),"Hospital",IF(ISNUMBER(SEARCH("Wrexham Maelor",A3)),"Hospital",IF(ISNUMBER(SEARCH("Glan Clwyd",A3)),"Hospital",IF(ISNUMBER(SEARCH("bhnft",A3)),"Hospital",IF(ISNUMBER(SEARCH("morriston",A3)),"Hospital",IF(ISNUMBER(SEARCH("Cefn Coed",A3)),"Hospital",IF(ISNUMBER(SEARCH("Llandough",A3)),"Hospital",IF(ISNUMBER(SEARCH("prince charles",A3)),"Hospital",IF(ISNUMBER(SEARCH("royal glamorgan",A3)),"Hospital",IF(ISNUMBER(SEARCH("hospice",A3)),"Hospital",IF(ISNUMBER(SEARCH("mdhu",A3)),"Hospital",IF(ISNUMBER(SEARCH("infirmary",A3)),"Hospital",IF(ISNUMBER(SEARCH("milton keynes general",A3)),"Hospital",IF(ISNUMBER(SEARCH("queens medical centre",A3)),"Hospital",IF(ISNUMBER(SEARCH("palliative",A3)),"Hospital",IF(ISNUMBER(SEARCH("psychogeriatrics ",A3)),"Hospital",IF(ISNUMBER(SEARCH("hosp",A3)),"Hospital",IF(ISNUMBER(SEARCH("care of elderly",A3)),"Hospital",IF(ISNUMBER(SEARCH("palliative",A3)),"Hospital",IF(ISNUMBER(SEARCH("psychiatry",A3)),"Hospital",IF(ISNUMBER(SEARCH("practice",A3)),"GP","")))))))))))))))))))))))))))))))))))))))))))))))))))))))))))))))</f>
        <v/>
      </c>
      <c r="I3" s="27"/>
      <c r="J3" s="29" t="str">
        <f t="shared" ref="J3:J60" si="4">CONCATENATE(IF(ISNUMBER(SEARCH("full time",A3)),"100%", ""),IF(ISNUMBER(SEARCH("90%",A3)),"90%", ""),IF(ISNUMBER(SEARCH("85%",A3)),"85%", ""),IF(ISNUMBER(SEARCH("80%",A3)),"80%", ""),IF(ISNUMBER(SEARCH("75%",A3)),"75%", ""),IF(ISNUMBER(SEARCH("70%",A3)),"70%", ""),IF(ISNUMBER(SEARCH("65%",A3)),"65%", ""),IF(ISNUMBER(SEARCH("60%",A3)),"60%", ""),IF(ISNUMBER(SEARCH("55%",A3)),"55%", ""),IF(ISNUMBER(SEARCH("50%",A3)),"50%", ""))</f>
        <v/>
      </c>
      <c r="L3" s="27" t="str">
        <f t="shared" ref="L3:L60" si="5">IF(F4="", "",IF(F4-G3=1,"None",IF(F4-G3&gt;1, "Gap", "Overlap")))</f>
        <v/>
      </c>
    </row>
    <row r="4" spans="1:14" x14ac:dyDescent="0.3">
      <c r="A4" s="177"/>
      <c r="B4" s="176"/>
      <c r="C4" s="176"/>
      <c r="E4" s="27" t="str">
        <f t="shared" si="0"/>
        <v/>
      </c>
      <c r="F4" s="31" t="str">
        <f t="shared" si="1"/>
        <v/>
      </c>
      <c r="G4" s="31" t="str">
        <f t="shared" si="2"/>
        <v/>
      </c>
      <c r="H4" s="27" t="str">
        <f t="shared" si="3"/>
        <v/>
      </c>
      <c r="I4" s="27"/>
      <c r="J4" s="29" t="str">
        <f t="shared" si="4"/>
        <v/>
      </c>
      <c r="L4" s="27" t="str">
        <f t="shared" si="5"/>
        <v/>
      </c>
    </row>
    <row r="5" spans="1:14" x14ac:dyDescent="0.3">
      <c r="A5" s="177"/>
      <c r="B5" s="176"/>
      <c r="C5" s="176"/>
      <c r="E5" s="27" t="str">
        <f t="shared" si="0"/>
        <v/>
      </c>
      <c r="F5" s="31" t="str">
        <f t="shared" si="1"/>
        <v/>
      </c>
      <c r="G5" s="31" t="str">
        <f t="shared" si="2"/>
        <v/>
      </c>
      <c r="H5" s="27" t="str">
        <f t="shared" si="3"/>
        <v/>
      </c>
      <c r="I5" s="27"/>
      <c r="J5" s="29" t="str">
        <f t="shared" si="4"/>
        <v/>
      </c>
      <c r="L5" s="27" t="str">
        <f t="shared" si="5"/>
        <v/>
      </c>
    </row>
    <row r="6" spans="1:14" x14ac:dyDescent="0.3">
      <c r="A6" s="177"/>
      <c r="B6" s="176"/>
      <c r="C6" s="176"/>
      <c r="E6" s="27" t="str">
        <f t="shared" si="0"/>
        <v/>
      </c>
      <c r="F6" s="31" t="str">
        <f t="shared" si="1"/>
        <v/>
      </c>
      <c r="G6" s="31" t="str">
        <f t="shared" si="2"/>
        <v/>
      </c>
      <c r="H6" s="27" t="str">
        <f t="shared" si="3"/>
        <v/>
      </c>
      <c r="I6" s="27"/>
      <c r="J6" s="29" t="str">
        <f t="shared" si="4"/>
        <v/>
      </c>
      <c r="L6" s="27" t="str">
        <f t="shared" si="5"/>
        <v/>
      </c>
    </row>
    <row r="7" spans="1:14" x14ac:dyDescent="0.3">
      <c r="A7" s="177"/>
      <c r="B7" s="176"/>
      <c r="C7" s="176"/>
      <c r="E7" s="27" t="str">
        <f t="shared" si="0"/>
        <v/>
      </c>
      <c r="F7" s="31" t="str">
        <f t="shared" si="1"/>
        <v/>
      </c>
      <c r="G7" s="31" t="str">
        <f t="shared" si="2"/>
        <v/>
      </c>
      <c r="H7" s="27" t="str">
        <f t="shared" si="3"/>
        <v/>
      </c>
      <c r="I7" s="27"/>
      <c r="J7" s="29" t="str">
        <f t="shared" si="4"/>
        <v/>
      </c>
      <c r="L7" s="27" t="str">
        <f t="shared" si="5"/>
        <v/>
      </c>
    </row>
    <row r="8" spans="1:14" x14ac:dyDescent="0.3">
      <c r="A8" s="177"/>
      <c r="B8" s="176"/>
      <c r="C8" s="176"/>
      <c r="E8" s="27" t="str">
        <f t="shared" si="0"/>
        <v/>
      </c>
      <c r="F8" s="31" t="str">
        <f t="shared" si="1"/>
        <v/>
      </c>
      <c r="G8" s="31" t="str">
        <f t="shared" si="2"/>
        <v/>
      </c>
      <c r="H8" s="27" t="str">
        <f t="shared" si="3"/>
        <v/>
      </c>
      <c r="I8" s="27"/>
      <c r="J8" s="29" t="str">
        <f t="shared" si="4"/>
        <v/>
      </c>
      <c r="L8" s="27" t="str">
        <f t="shared" si="5"/>
        <v/>
      </c>
    </row>
    <row r="9" spans="1:14" x14ac:dyDescent="0.3">
      <c r="A9" s="177"/>
      <c r="B9" s="176"/>
      <c r="C9" s="176"/>
      <c r="E9" s="27" t="str">
        <f t="shared" si="0"/>
        <v/>
      </c>
      <c r="F9" s="31" t="str">
        <f t="shared" si="1"/>
        <v/>
      </c>
      <c r="G9" s="31" t="str">
        <f t="shared" si="2"/>
        <v/>
      </c>
      <c r="H9" s="27" t="str">
        <f t="shared" si="3"/>
        <v/>
      </c>
      <c r="I9" s="27"/>
      <c r="J9" s="29" t="str">
        <f t="shared" si="4"/>
        <v/>
      </c>
      <c r="L9" s="27" t="str">
        <f t="shared" si="5"/>
        <v/>
      </c>
    </row>
    <row r="10" spans="1:14" x14ac:dyDescent="0.3">
      <c r="A10" s="177"/>
      <c r="B10" s="176"/>
      <c r="C10" s="176"/>
      <c r="E10" s="27" t="str">
        <f t="shared" si="0"/>
        <v/>
      </c>
      <c r="F10" s="31" t="str">
        <f t="shared" si="1"/>
        <v/>
      </c>
      <c r="G10" s="31" t="str">
        <f t="shared" si="2"/>
        <v/>
      </c>
      <c r="H10" s="27" t="str">
        <f t="shared" si="3"/>
        <v/>
      </c>
      <c r="I10" s="27"/>
      <c r="J10" s="29" t="str">
        <f t="shared" si="4"/>
        <v/>
      </c>
      <c r="L10" s="27" t="str">
        <f t="shared" si="5"/>
        <v/>
      </c>
    </row>
    <row r="11" spans="1:14" x14ac:dyDescent="0.3">
      <c r="A11" s="177"/>
      <c r="B11" s="176"/>
      <c r="C11" s="176"/>
      <c r="E11" s="27" t="str">
        <f t="shared" si="0"/>
        <v/>
      </c>
      <c r="F11" s="31" t="str">
        <f t="shared" si="1"/>
        <v/>
      </c>
      <c r="G11" s="31" t="str">
        <f t="shared" si="2"/>
        <v/>
      </c>
      <c r="H11" s="27" t="str">
        <f t="shared" si="3"/>
        <v/>
      </c>
      <c r="I11" s="27"/>
      <c r="J11" s="29" t="str">
        <f t="shared" si="4"/>
        <v/>
      </c>
      <c r="L11" s="27" t="str">
        <f t="shared" si="5"/>
        <v/>
      </c>
    </row>
    <row r="12" spans="1:14" x14ac:dyDescent="0.3">
      <c r="A12" s="177"/>
      <c r="B12" s="176"/>
      <c r="C12" s="176"/>
      <c r="E12" s="27" t="str">
        <f t="shared" si="0"/>
        <v/>
      </c>
      <c r="F12" s="31" t="str">
        <f t="shared" si="1"/>
        <v/>
      </c>
      <c r="G12" s="31" t="str">
        <f t="shared" si="2"/>
        <v/>
      </c>
      <c r="H12" s="27" t="str">
        <f t="shared" si="3"/>
        <v/>
      </c>
      <c r="I12" s="27"/>
      <c r="J12" s="29" t="str">
        <f t="shared" si="4"/>
        <v/>
      </c>
      <c r="L12" s="27" t="str">
        <f t="shared" si="5"/>
        <v/>
      </c>
    </row>
    <row r="13" spans="1:14" x14ac:dyDescent="0.3">
      <c r="A13" s="177"/>
      <c r="B13" s="176"/>
      <c r="C13" s="176"/>
      <c r="E13" s="27" t="str">
        <f t="shared" si="0"/>
        <v/>
      </c>
      <c r="F13" s="31" t="str">
        <f t="shared" si="1"/>
        <v/>
      </c>
      <c r="G13" s="31" t="str">
        <f t="shared" si="2"/>
        <v/>
      </c>
      <c r="H13" s="27" t="str">
        <f t="shared" si="3"/>
        <v/>
      </c>
      <c r="I13" s="27"/>
      <c r="J13" s="29" t="str">
        <f t="shared" si="4"/>
        <v/>
      </c>
      <c r="L13" s="27" t="str">
        <f t="shared" si="5"/>
        <v/>
      </c>
    </row>
    <row r="14" spans="1:14" x14ac:dyDescent="0.3">
      <c r="A14" s="177"/>
      <c r="B14" s="176"/>
      <c r="C14" s="176"/>
      <c r="E14" s="27" t="str">
        <f t="shared" si="0"/>
        <v/>
      </c>
      <c r="F14" s="31" t="str">
        <f t="shared" si="1"/>
        <v/>
      </c>
      <c r="G14" s="31" t="str">
        <f t="shared" si="2"/>
        <v/>
      </c>
      <c r="H14" s="27" t="str">
        <f t="shared" si="3"/>
        <v/>
      </c>
      <c r="I14" s="27"/>
      <c r="J14" s="29" t="str">
        <f t="shared" si="4"/>
        <v/>
      </c>
      <c r="L14" s="27" t="str">
        <f t="shared" si="5"/>
        <v/>
      </c>
    </row>
    <row r="15" spans="1:14" x14ac:dyDescent="0.3">
      <c r="A15" s="177"/>
      <c r="B15" s="176"/>
      <c r="C15" s="176"/>
      <c r="E15" s="27" t="str">
        <f t="shared" si="0"/>
        <v/>
      </c>
      <c r="F15" s="31" t="str">
        <f t="shared" si="1"/>
        <v/>
      </c>
      <c r="G15" s="31" t="str">
        <f t="shared" si="2"/>
        <v/>
      </c>
      <c r="H15" s="27" t="str">
        <f t="shared" si="3"/>
        <v/>
      </c>
      <c r="I15" s="27"/>
      <c r="J15" s="29" t="str">
        <f t="shared" si="4"/>
        <v/>
      </c>
      <c r="L15" s="27" t="str">
        <f t="shared" si="5"/>
        <v/>
      </c>
    </row>
    <row r="16" spans="1:14" x14ac:dyDescent="0.3">
      <c r="A16" s="177"/>
      <c r="B16" s="176"/>
      <c r="C16" s="176"/>
      <c r="E16" s="27" t="str">
        <f t="shared" si="0"/>
        <v/>
      </c>
      <c r="F16" s="31" t="str">
        <f t="shared" si="1"/>
        <v/>
      </c>
      <c r="G16" s="31" t="str">
        <f t="shared" si="2"/>
        <v/>
      </c>
      <c r="H16" s="27" t="str">
        <f t="shared" si="3"/>
        <v/>
      </c>
      <c r="I16" s="27"/>
      <c r="J16" s="29" t="str">
        <f t="shared" si="4"/>
        <v/>
      </c>
      <c r="L16" s="27" t="str">
        <f t="shared" si="5"/>
        <v/>
      </c>
    </row>
    <row r="17" spans="1:12" x14ac:dyDescent="0.3">
      <c r="A17" s="177"/>
      <c r="B17" s="176"/>
      <c r="C17" s="176"/>
      <c r="E17" s="27" t="str">
        <f t="shared" si="0"/>
        <v/>
      </c>
      <c r="F17" s="31" t="str">
        <f t="shared" si="1"/>
        <v/>
      </c>
      <c r="G17" s="31" t="str">
        <f t="shared" si="2"/>
        <v/>
      </c>
      <c r="H17" s="27" t="str">
        <f t="shared" si="3"/>
        <v/>
      </c>
      <c r="I17" s="27"/>
      <c r="J17" s="29" t="str">
        <f t="shared" si="4"/>
        <v/>
      </c>
      <c r="L17" s="27" t="str">
        <f t="shared" si="5"/>
        <v/>
      </c>
    </row>
    <row r="18" spans="1:12" x14ac:dyDescent="0.3">
      <c r="A18" s="178"/>
      <c r="B18" s="179"/>
      <c r="C18" s="179"/>
      <c r="E18" s="27" t="str">
        <f t="shared" si="0"/>
        <v/>
      </c>
      <c r="F18" s="31" t="str">
        <f t="shared" si="1"/>
        <v/>
      </c>
      <c r="G18" s="31" t="str">
        <f t="shared" si="2"/>
        <v/>
      </c>
      <c r="H18" s="27" t="str">
        <f t="shared" si="3"/>
        <v/>
      </c>
      <c r="I18" s="27"/>
      <c r="J18" s="29" t="str">
        <f t="shared" si="4"/>
        <v/>
      </c>
      <c r="L18" s="27" t="str">
        <f t="shared" si="5"/>
        <v/>
      </c>
    </row>
    <row r="19" spans="1:12" x14ac:dyDescent="0.3">
      <c r="A19" s="178"/>
      <c r="B19" s="179"/>
      <c r="C19" s="179"/>
      <c r="E19" s="27" t="str">
        <f t="shared" si="0"/>
        <v/>
      </c>
      <c r="F19" s="31" t="str">
        <f t="shared" si="1"/>
        <v/>
      </c>
      <c r="G19" s="31" t="str">
        <f t="shared" si="2"/>
        <v/>
      </c>
      <c r="H19" s="27" t="str">
        <f t="shared" si="3"/>
        <v/>
      </c>
      <c r="I19" s="27"/>
      <c r="J19" s="29" t="str">
        <f t="shared" si="4"/>
        <v/>
      </c>
      <c r="L19" s="27" t="str">
        <f t="shared" si="5"/>
        <v/>
      </c>
    </row>
    <row r="20" spans="1:12" x14ac:dyDescent="0.3">
      <c r="A20" s="178"/>
      <c r="B20" s="179"/>
      <c r="C20" s="179"/>
      <c r="E20" s="27" t="str">
        <f t="shared" si="0"/>
        <v/>
      </c>
      <c r="F20" s="31" t="str">
        <f t="shared" si="1"/>
        <v/>
      </c>
      <c r="G20" s="31" t="str">
        <f t="shared" si="2"/>
        <v/>
      </c>
      <c r="H20" s="27" t="str">
        <f t="shared" si="3"/>
        <v/>
      </c>
      <c r="I20" s="27"/>
      <c r="J20" s="29" t="str">
        <f t="shared" si="4"/>
        <v/>
      </c>
      <c r="L20" s="27" t="str">
        <f t="shared" si="5"/>
        <v/>
      </c>
    </row>
    <row r="21" spans="1:12" x14ac:dyDescent="0.3">
      <c r="A21" s="178"/>
      <c r="B21" s="179"/>
      <c r="C21" s="179"/>
      <c r="D21" s="32"/>
      <c r="E21" s="27" t="str">
        <f t="shared" si="0"/>
        <v/>
      </c>
      <c r="F21" s="31" t="str">
        <f t="shared" si="1"/>
        <v/>
      </c>
      <c r="G21" s="31" t="str">
        <f t="shared" si="2"/>
        <v/>
      </c>
      <c r="H21" s="27" t="str">
        <f t="shared" si="3"/>
        <v/>
      </c>
      <c r="I21" s="27"/>
      <c r="J21" s="29" t="str">
        <f t="shared" si="4"/>
        <v/>
      </c>
      <c r="L21" s="27" t="str">
        <f t="shared" si="5"/>
        <v/>
      </c>
    </row>
    <row r="22" spans="1:12" x14ac:dyDescent="0.3">
      <c r="A22" s="178"/>
      <c r="B22" s="179"/>
      <c r="C22" s="179"/>
      <c r="E22" s="27" t="str">
        <f t="shared" si="0"/>
        <v/>
      </c>
      <c r="F22" s="31" t="str">
        <f t="shared" si="1"/>
        <v/>
      </c>
      <c r="G22" s="31" t="str">
        <f t="shared" si="2"/>
        <v/>
      </c>
      <c r="H22" s="27" t="str">
        <f t="shared" si="3"/>
        <v/>
      </c>
      <c r="I22" s="27"/>
      <c r="J22" s="29" t="str">
        <f t="shared" si="4"/>
        <v/>
      </c>
      <c r="L22" s="27" t="str">
        <f t="shared" si="5"/>
        <v/>
      </c>
    </row>
    <row r="23" spans="1:12" x14ac:dyDescent="0.3">
      <c r="A23" s="178"/>
      <c r="B23" s="179"/>
      <c r="C23" s="179"/>
      <c r="E23" s="27" t="str">
        <f t="shared" si="0"/>
        <v/>
      </c>
      <c r="F23" s="31" t="str">
        <f t="shared" si="1"/>
        <v/>
      </c>
      <c r="G23" s="31" t="str">
        <f t="shared" si="2"/>
        <v/>
      </c>
      <c r="H23" s="27" t="str">
        <f t="shared" si="3"/>
        <v/>
      </c>
      <c r="I23" s="27"/>
      <c r="J23" s="29" t="str">
        <f t="shared" si="4"/>
        <v/>
      </c>
      <c r="L23" s="27" t="str">
        <f t="shared" si="5"/>
        <v/>
      </c>
    </row>
    <row r="24" spans="1:12" x14ac:dyDescent="0.3">
      <c r="A24" s="178"/>
      <c r="B24" s="179"/>
      <c r="C24" s="179"/>
      <c r="E24" s="27" t="str">
        <f t="shared" si="0"/>
        <v/>
      </c>
      <c r="F24" s="31" t="str">
        <f t="shared" si="1"/>
        <v/>
      </c>
      <c r="G24" s="31" t="str">
        <f t="shared" si="2"/>
        <v/>
      </c>
      <c r="H24" s="27" t="str">
        <f t="shared" si="3"/>
        <v/>
      </c>
      <c r="I24" s="27"/>
      <c r="J24" s="29" t="str">
        <f t="shared" si="4"/>
        <v/>
      </c>
      <c r="L24" s="27" t="str">
        <f t="shared" si="5"/>
        <v/>
      </c>
    </row>
    <row r="25" spans="1:12" x14ac:dyDescent="0.3">
      <c r="A25" s="178"/>
      <c r="B25" s="179"/>
      <c r="C25" s="179"/>
      <c r="E25" s="27" t="str">
        <f t="shared" si="0"/>
        <v/>
      </c>
      <c r="F25" s="31" t="str">
        <f t="shared" si="1"/>
        <v/>
      </c>
      <c r="G25" s="31" t="str">
        <f t="shared" si="2"/>
        <v/>
      </c>
      <c r="H25" s="27" t="str">
        <f t="shared" si="3"/>
        <v/>
      </c>
      <c r="I25" s="27"/>
      <c r="J25" s="29" t="str">
        <f t="shared" si="4"/>
        <v/>
      </c>
      <c r="L25" s="27" t="str">
        <f t="shared" si="5"/>
        <v/>
      </c>
    </row>
    <row r="26" spans="1:12" x14ac:dyDescent="0.3">
      <c r="A26" s="178"/>
      <c r="B26" s="179"/>
      <c r="C26" s="179"/>
      <c r="E26" s="27" t="str">
        <f t="shared" si="0"/>
        <v/>
      </c>
      <c r="F26" s="31" t="str">
        <f t="shared" si="1"/>
        <v/>
      </c>
      <c r="G26" s="31" t="str">
        <f t="shared" si="2"/>
        <v/>
      </c>
      <c r="H26" s="27" t="str">
        <f t="shared" si="3"/>
        <v/>
      </c>
      <c r="I26" s="27"/>
      <c r="J26" s="29" t="str">
        <f t="shared" si="4"/>
        <v/>
      </c>
      <c r="L26" s="27" t="str">
        <f t="shared" si="5"/>
        <v/>
      </c>
    </row>
    <row r="27" spans="1:12" x14ac:dyDescent="0.3">
      <c r="A27" s="178"/>
      <c r="B27" s="179"/>
      <c r="C27" s="179"/>
      <c r="E27" s="27" t="str">
        <f t="shared" si="0"/>
        <v/>
      </c>
      <c r="F27" s="31" t="str">
        <f t="shared" si="1"/>
        <v/>
      </c>
      <c r="G27" s="31" t="str">
        <f t="shared" si="2"/>
        <v/>
      </c>
      <c r="H27" s="27" t="str">
        <f t="shared" si="3"/>
        <v/>
      </c>
      <c r="I27" s="27"/>
      <c r="J27" s="29" t="str">
        <f t="shared" si="4"/>
        <v/>
      </c>
      <c r="L27" s="27" t="str">
        <f t="shared" si="5"/>
        <v/>
      </c>
    </row>
    <row r="28" spans="1:12" x14ac:dyDescent="0.3">
      <c r="A28" s="178"/>
      <c r="B28" s="179"/>
      <c r="C28" s="179"/>
      <c r="E28" s="27" t="str">
        <f t="shared" si="0"/>
        <v/>
      </c>
      <c r="F28" s="31" t="str">
        <f t="shared" si="1"/>
        <v/>
      </c>
      <c r="G28" s="31" t="str">
        <f t="shared" si="2"/>
        <v/>
      </c>
      <c r="H28" s="27" t="str">
        <f t="shared" si="3"/>
        <v/>
      </c>
      <c r="I28" s="27"/>
      <c r="J28" s="29" t="str">
        <f t="shared" si="4"/>
        <v/>
      </c>
      <c r="L28" s="27" t="str">
        <f t="shared" si="5"/>
        <v/>
      </c>
    </row>
    <row r="29" spans="1:12" x14ac:dyDescent="0.3">
      <c r="A29" s="178"/>
      <c r="B29" s="179"/>
      <c r="C29" s="179"/>
      <c r="E29" s="27" t="str">
        <f t="shared" si="0"/>
        <v/>
      </c>
      <c r="F29" s="31" t="str">
        <f t="shared" si="1"/>
        <v/>
      </c>
      <c r="G29" s="31" t="str">
        <f t="shared" si="2"/>
        <v/>
      </c>
      <c r="H29" s="27" t="str">
        <f t="shared" si="3"/>
        <v/>
      </c>
      <c r="I29" s="27"/>
      <c r="J29" s="29" t="str">
        <f t="shared" si="4"/>
        <v/>
      </c>
      <c r="L29" s="27" t="str">
        <f t="shared" si="5"/>
        <v/>
      </c>
    </row>
    <row r="30" spans="1:12" x14ac:dyDescent="0.3">
      <c r="A30" s="178"/>
      <c r="B30" s="179"/>
      <c r="C30" s="179"/>
      <c r="E30" s="27" t="str">
        <f t="shared" si="0"/>
        <v/>
      </c>
      <c r="F30" s="31" t="str">
        <f t="shared" si="1"/>
        <v/>
      </c>
      <c r="G30" s="31" t="str">
        <f t="shared" si="2"/>
        <v/>
      </c>
      <c r="H30" s="27" t="str">
        <f t="shared" si="3"/>
        <v/>
      </c>
      <c r="I30" s="27"/>
      <c r="J30" s="29" t="str">
        <f t="shared" si="4"/>
        <v/>
      </c>
      <c r="L30" s="27" t="str">
        <f t="shared" si="5"/>
        <v/>
      </c>
    </row>
    <row r="31" spans="1:12" x14ac:dyDescent="0.3">
      <c r="A31" s="178"/>
      <c r="B31" s="179"/>
      <c r="C31" s="179"/>
      <c r="E31" s="27" t="str">
        <f t="shared" si="0"/>
        <v/>
      </c>
      <c r="F31" s="31" t="str">
        <f t="shared" si="1"/>
        <v/>
      </c>
      <c r="G31" s="31" t="str">
        <f t="shared" si="2"/>
        <v/>
      </c>
      <c r="H31" s="27" t="str">
        <f t="shared" si="3"/>
        <v/>
      </c>
      <c r="I31" s="27"/>
      <c r="J31" s="29" t="str">
        <f t="shared" si="4"/>
        <v/>
      </c>
      <c r="L31" s="27" t="str">
        <f t="shared" si="5"/>
        <v/>
      </c>
    </row>
    <row r="32" spans="1:12" x14ac:dyDescent="0.3">
      <c r="A32" s="178"/>
      <c r="B32" s="179"/>
      <c r="C32" s="179"/>
      <c r="E32" s="27" t="str">
        <f t="shared" si="0"/>
        <v/>
      </c>
      <c r="F32" s="31" t="str">
        <f t="shared" si="1"/>
        <v/>
      </c>
      <c r="G32" s="31" t="str">
        <f t="shared" si="2"/>
        <v/>
      </c>
      <c r="H32" s="27" t="str">
        <f t="shared" si="3"/>
        <v/>
      </c>
      <c r="I32" s="27"/>
      <c r="J32" s="29" t="str">
        <f t="shared" si="4"/>
        <v/>
      </c>
      <c r="L32" s="27" t="str">
        <f t="shared" si="5"/>
        <v/>
      </c>
    </row>
    <row r="33" spans="1:12" x14ac:dyDescent="0.3">
      <c r="A33" s="178"/>
      <c r="B33" s="179"/>
      <c r="C33" s="179"/>
      <c r="E33" s="27" t="str">
        <f t="shared" si="0"/>
        <v/>
      </c>
      <c r="F33" s="31" t="str">
        <f t="shared" si="1"/>
        <v/>
      </c>
      <c r="G33" s="31" t="str">
        <f t="shared" si="2"/>
        <v/>
      </c>
      <c r="H33" s="27" t="str">
        <f t="shared" si="3"/>
        <v/>
      </c>
      <c r="I33" s="27"/>
      <c r="J33" s="29" t="str">
        <f t="shared" si="4"/>
        <v/>
      </c>
      <c r="L33" s="27" t="str">
        <f t="shared" si="5"/>
        <v/>
      </c>
    </row>
    <row r="34" spans="1:12" x14ac:dyDescent="0.3">
      <c r="A34" s="178"/>
      <c r="B34" s="179"/>
      <c r="C34" s="179"/>
      <c r="E34" s="27" t="str">
        <f t="shared" si="0"/>
        <v/>
      </c>
      <c r="F34" s="31" t="str">
        <f t="shared" si="1"/>
        <v/>
      </c>
      <c r="G34" s="31" t="str">
        <f t="shared" si="2"/>
        <v/>
      </c>
      <c r="H34" s="27" t="str">
        <f t="shared" si="3"/>
        <v/>
      </c>
      <c r="I34" s="27"/>
      <c r="J34" s="29" t="str">
        <f t="shared" si="4"/>
        <v/>
      </c>
      <c r="L34" s="27" t="str">
        <f t="shared" si="5"/>
        <v/>
      </c>
    </row>
    <row r="35" spans="1:12" x14ac:dyDescent="0.3">
      <c r="A35" s="178"/>
      <c r="B35" s="179"/>
      <c r="C35" s="179"/>
      <c r="E35" s="27" t="str">
        <f t="shared" si="0"/>
        <v/>
      </c>
      <c r="F35" s="31" t="str">
        <f t="shared" si="1"/>
        <v/>
      </c>
      <c r="G35" s="31" t="str">
        <f t="shared" si="2"/>
        <v/>
      </c>
      <c r="H35" s="27" t="str">
        <f t="shared" si="3"/>
        <v/>
      </c>
      <c r="I35" s="27"/>
      <c r="J35" s="29" t="str">
        <f t="shared" si="4"/>
        <v/>
      </c>
      <c r="L35" s="27" t="str">
        <f t="shared" si="5"/>
        <v/>
      </c>
    </row>
    <row r="36" spans="1:12" x14ac:dyDescent="0.3">
      <c r="A36" s="178"/>
      <c r="B36" s="179"/>
      <c r="C36" s="179"/>
      <c r="E36" s="27" t="str">
        <f t="shared" si="0"/>
        <v/>
      </c>
      <c r="F36" s="31" t="str">
        <f t="shared" si="1"/>
        <v/>
      </c>
      <c r="G36" s="31" t="str">
        <f t="shared" si="2"/>
        <v/>
      </c>
      <c r="H36" s="27" t="str">
        <f t="shared" si="3"/>
        <v/>
      </c>
      <c r="I36" s="27"/>
      <c r="J36" s="29" t="str">
        <f t="shared" si="4"/>
        <v/>
      </c>
      <c r="L36" s="27" t="str">
        <f t="shared" si="5"/>
        <v/>
      </c>
    </row>
    <row r="37" spans="1:12" x14ac:dyDescent="0.3">
      <c r="A37" s="178"/>
      <c r="B37" s="179"/>
      <c r="C37" s="179"/>
      <c r="E37" s="27" t="str">
        <f t="shared" si="0"/>
        <v/>
      </c>
      <c r="F37" s="31" t="str">
        <f t="shared" si="1"/>
        <v/>
      </c>
      <c r="G37" s="31" t="str">
        <f t="shared" si="2"/>
        <v/>
      </c>
      <c r="H37" s="27" t="str">
        <f t="shared" si="3"/>
        <v/>
      </c>
      <c r="I37" s="27"/>
      <c r="J37" s="29" t="str">
        <f t="shared" si="4"/>
        <v/>
      </c>
      <c r="L37" s="27" t="str">
        <f t="shared" si="5"/>
        <v/>
      </c>
    </row>
    <row r="38" spans="1:12" x14ac:dyDescent="0.3">
      <c r="A38" s="178"/>
      <c r="B38" s="179"/>
      <c r="C38" s="179"/>
      <c r="E38" s="27" t="str">
        <f t="shared" si="0"/>
        <v/>
      </c>
      <c r="F38" s="31" t="str">
        <f t="shared" si="1"/>
        <v/>
      </c>
      <c r="G38" s="31" t="str">
        <f t="shared" si="2"/>
        <v/>
      </c>
      <c r="H38" s="27" t="str">
        <f t="shared" si="3"/>
        <v/>
      </c>
      <c r="I38" s="27"/>
      <c r="J38" s="29" t="str">
        <f t="shared" si="4"/>
        <v/>
      </c>
      <c r="L38" s="27" t="str">
        <f t="shared" si="5"/>
        <v/>
      </c>
    </row>
    <row r="39" spans="1:12" x14ac:dyDescent="0.3">
      <c r="A39" s="178"/>
      <c r="B39" s="179"/>
      <c r="C39" s="179"/>
      <c r="E39" s="27" t="str">
        <f t="shared" si="0"/>
        <v/>
      </c>
      <c r="F39" s="31" t="str">
        <f t="shared" si="1"/>
        <v/>
      </c>
      <c r="G39" s="31" t="str">
        <f t="shared" si="2"/>
        <v/>
      </c>
      <c r="H39" s="27" t="str">
        <f t="shared" si="3"/>
        <v/>
      </c>
      <c r="I39" s="27"/>
      <c r="J39" s="29" t="str">
        <f t="shared" si="4"/>
        <v/>
      </c>
      <c r="L39" s="27" t="str">
        <f t="shared" si="5"/>
        <v/>
      </c>
    </row>
    <row r="40" spans="1:12" x14ac:dyDescent="0.3">
      <c r="A40" s="178"/>
      <c r="B40" s="179"/>
      <c r="C40" s="179"/>
      <c r="E40" s="27" t="str">
        <f t="shared" si="0"/>
        <v/>
      </c>
      <c r="F40" s="31" t="str">
        <f t="shared" si="1"/>
        <v/>
      </c>
      <c r="G40" s="31" t="str">
        <f t="shared" si="2"/>
        <v/>
      </c>
      <c r="H40" s="27" t="str">
        <f t="shared" si="3"/>
        <v/>
      </c>
      <c r="I40" s="27"/>
      <c r="J40" s="29" t="str">
        <f t="shared" si="4"/>
        <v/>
      </c>
      <c r="L40" s="27" t="str">
        <f t="shared" si="5"/>
        <v/>
      </c>
    </row>
    <row r="41" spans="1:12" x14ac:dyDescent="0.3">
      <c r="A41" s="178"/>
      <c r="B41" s="179"/>
      <c r="C41" s="179"/>
      <c r="E41" s="27" t="str">
        <f t="shared" si="0"/>
        <v/>
      </c>
      <c r="F41" s="31" t="str">
        <f t="shared" si="1"/>
        <v/>
      </c>
      <c r="G41" s="31" t="str">
        <f t="shared" si="2"/>
        <v/>
      </c>
      <c r="H41" s="27" t="str">
        <f t="shared" si="3"/>
        <v/>
      </c>
      <c r="I41" s="27"/>
      <c r="J41" s="29" t="str">
        <f t="shared" si="4"/>
        <v/>
      </c>
      <c r="L41" s="27" t="str">
        <f t="shared" si="5"/>
        <v/>
      </c>
    </row>
    <row r="42" spans="1:12" x14ac:dyDescent="0.3">
      <c r="A42" s="178"/>
      <c r="B42" s="179"/>
      <c r="C42" s="179"/>
      <c r="E42" s="27" t="str">
        <f t="shared" si="0"/>
        <v/>
      </c>
      <c r="F42" s="31" t="str">
        <f t="shared" si="1"/>
        <v/>
      </c>
      <c r="G42" s="31" t="str">
        <f t="shared" si="2"/>
        <v/>
      </c>
      <c r="H42" s="27" t="str">
        <f t="shared" si="3"/>
        <v/>
      </c>
      <c r="I42" s="27"/>
      <c r="J42" s="29" t="str">
        <f t="shared" si="4"/>
        <v/>
      </c>
      <c r="L42" s="27" t="str">
        <f t="shared" si="5"/>
        <v/>
      </c>
    </row>
    <row r="43" spans="1:12" x14ac:dyDescent="0.3">
      <c r="A43" s="178"/>
      <c r="B43" s="179"/>
      <c r="C43" s="179"/>
      <c r="E43" s="27" t="str">
        <f t="shared" si="0"/>
        <v/>
      </c>
      <c r="F43" s="31" t="str">
        <f t="shared" si="1"/>
        <v/>
      </c>
      <c r="G43" s="31" t="str">
        <f t="shared" si="2"/>
        <v/>
      </c>
      <c r="H43" s="27" t="str">
        <f t="shared" si="3"/>
        <v/>
      </c>
      <c r="I43" s="27"/>
      <c r="J43" s="29" t="str">
        <f t="shared" si="4"/>
        <v/>
      </c>
      <c r="L43" s="27" t="str">
        <f t="shared" si="5"/>
        <v/>
      </c>
    </row>
    <row r="44" spans="1:12" x14ac:dyDescent="0.3">
      <c r="A44" s="178"/>
      <c r="B44" s="179"/>
      <c r="C44" s="179"/>
      <c r="E44" s="27" t="str">
        <f t="shared" si="0"/>
        <v/>
      </c>
      <c r="F44" s="31" t="str">
        <f t="shared" si="1"/>
        <v/>
      </c>
      <c r="G44" s="31" t="str">
        <f t="shared" si="2"/>
        <v/>
      </c>
      <c r="H44" s="27" t="str">
        <f t="shared" si="3"/>
        <v/>
      </c>
      <c r="I44" s="27"/>
      <c r="J44" s="29" t="str">
        <f t="shared" si="4"/>
        <v/>
      </c>
      <c r="L44" s="27" t="str">
        <f t="shared" si="5"/>
        <v/>
      </c>
    </row>
    <row r="45" spans="1:12" x14ac:dyDescent="0.3">
      <c r="A45" s="178"/>
      <c r="B45" s="179"/>
      <c r="C45" s="179"/>
      <c r="E45" s="27" t="str">
        <f t="shared" si="0"/>
        <v/>
      </c>
      <c r="F45" s="31" t="str">
        <f t="shared" si="1"/>
        <v/>
      </c>
      <c r="G45" s="31" t="str">
        <f t="shared" si="2"/>
        <v/>
      </c>
      <c r="H45" s="27" t="str">
        <f t="shared" si="3"/>
        <v/>
      </c>
      <c r="I45" s="27"/>
      <c r="J45" s="29" t="str">
        <f t="shared" si="4"/>
        <v/>
      </c>
      <c r="L45" s="27" t="str">
        <f t="shared" si="5"/>
        <v/>
      </c>
    </row>
    <row r="46" spans="1:12" x14ac:dyDescent="0.3">
      <c r="A46" s="178"/>
      <c r="B46" s="179"/>
      <c r="C46" s="179"/>
      <c r="E46" s="27" t="str">
        <f t="shared" si="0"/>
        <v/>
      </c>
      <c r="F46" s="31" t="str">
        <f t="shared" si="1"/>
        <v/>
      </c>
      <c r="G46" s="31" t="str">
        <f t="shared" si="2"/>
        <v/>
      </c>
      <c r="H46" s="27" t="str">
        <f t="shared" si="3"/>
        <v/>
      </c>
      <c r="I46" s="27"/>
      <c r="J46" s="29" t="str">
        <f t="shared" si="4"/>
        <v/>
      </c>
      <c r="L46" s="27" t="str">
        <f t="shared" si="5"/>
        <v/>
      </c>
    </row>
    <row r="47" spans="1:12" x14ac:dyDescent="0.3">
      <c r="A47" s="178"/>
      <c r="B47" s="179"/>
      <c r="C47" s="179"/>
      <c r="E47" s="27" t="str">
        <f t="shared" si="0"/>
        <v/>
      </c>
      <c r="F47" s="31" t="str">
        <f t="shared" si="1"/>
        <v/>
      </c>
      <c r="G47" s="31" t="str">
        <f t="shared" si="2"/>
        <v/>
      </c>
      <c r="H47" s="27" t="str">
        <f t="shared" si="3"/>
        <v/>
      </c>
      <c r="I47" s="27"/>
      <c r="J47" s="29" t="str">
        <f t="shared" si="4"/>
        <v/>
      </c>
      <c r="L47" s="27" t="str">
        <f t="shared" si="5"/>
        <v/>
      </c>
    </row>
    <row r="48" spans="1:12" x14ac:dyDescent="0.3">
      <c r="A48" s="178"/>
      <c r="B48" s="179"/>
      <c r="C48" s="179"/>
      <c r="E48" s="27" t="str">
        <f t="shared" si="0"/>
        <v/>
      </c>
      <c r="F48" s="31" t="str">
        <f t="shared" si="1"/>
        <v/>
      </c>
      <c r="G48" s="31" t="str">
        <f t="shared" si="2"/>
        <v/>
      </c>
      <c r="H48" s="27" t="str">
        <f t="shared" si="3"/>
        <v/>
      </c>
      <c r="I48" s="27"/>
      <c r="J48" s="29" t="str">
        <f t="shared" si="4"/>
        <v/>
      </c>
      <c r="L48" s="27" t="str">
        <f t="shared" si="5"/>
        <v/>
      </c>
    </row>
    <row r="49" spans="1:12" x14ac:dyDescent="0.3">
      <c r="A49" s="178"/>
      <c r="B49" s="179"/>
      <c r="C49" s="179"/>
      <c r="E49" s="27" t="str">
        <f t="shared" si="0"/>
        <v/>
      </c>
      <c r="F49" s="31" t="str">
        <f t="shared" si="1"/>
        <v/>
      </c>
      <c r="G49" s="31" t="str">
        <f t="shared" si="2"/>
        <v/>
      </c>
      <c r="H49" s="27" t="str">
        <f t="shared" si="3"/>
        <v/>
      </c>
      <c r="I49" s="27"/>
      <c r="J49" s="29" t="str">
        <f t="shared" si="4"/>
        <v/>
      </c>
      <c r="L49" s="27" t="str">
        <f t="shared" si="5"/>
        <v/>
      </c>
    </row>
    <row r="50" spans="1:12" x14ac:dyDescent="0.3">
      <c r="A50" s="178"/>
      <c r="B50" s="179"/>
      <c r="C50" s="179"/>
      <c r="E50" s="27" t="str">
        <f t="shared" si="0"/>
        <v/>
      </c>
      <c r="F50" s="31" t="str">
        <f t="shared" si="1"/>
        <v/>
      </c>
      <c r="G50" s="31" t="str">
        <f t="shared" si="2"/>
        <v/>
      </c>
      <c r="H50" s="27" t="str">
        <f t="shared" si="3"/>
        <v/>
      </c>
      <c r="I50" s="27"/>
      <c r="J50" s="29" t="str">
        <f t="shared" si="4"/>
        <v/>
      </c>
      <c r="L50" s="27" t="str">
        <f t="shared" si="5"/>
        <v/>
      </c>
    </row>
    <row r="51" spans="1:12" x14ac:dyDescent="0.3">
      <c r="A51" s="178"/>
      <c r="B51" s="179"/>
      <c r="C51" s="179"/>
      <c r="E51" s="27" t="str">
        <f t="shared" si="0"/>
        <v/>
      </c>
      <c r="F51" s="31" t="str">
        <f t="shared" si="1"/>
        <v/>
      </c>
      <c r="G51" s="31" t="str">
        <f t="shared" si="2"/>
        <v/>
      </c>
      <c r="H51" s="27" t="str">
        <f t="shared" si="3"/>
        <v/>
      </c>
      <c r="I51" s="27"/>
      <c r="J51" s="29" t="str">
        <f t="shared" si="4"/>
        <v/>
      </c>
      <c r="L51" s="27" t="str">
        <f t="shared" si="5"/>
        <v/>
      </c>
    </row>
    <row r="52" spans="1:12" x14ac:dyDescent="0.3">
      <c r="A52" s="178"/>
      <c r="B52" s="179"/>
      <c r="C52" s="179"/>
      <c r="E52" s="27" t="str">
        <f t="shared" si="0"/>
        <v/>
      </c>
      <c r="F52" s="31" t="str">
        <f t="shared" si="1"/>
        <v/>
      </c>
      <c r="G52" s="31" t="str">
        <f t="shared" si="2"/>
        <v/>
      </c>
      <c r="H52" s="27" t="str">
        <f t="shared" si="3"/>
        <v/>
      </c>
      <c r="I52" s="27"/>
      <c r="J52" s="29" t="str">
        <f t="shared" si="4"/>
        <v/>
      </c>
      <c r="L52" s="27" t="str">
        <f t="shared" si="5"/>
        <v/>
      </c>
    </row>
    <row r="53" spans="1:12" x14ac:dyDescent="0.3">
      <c r="A53" s="178"/>
      <c r="B53" s="179"/>
      <c r="C53" s="179"/>
      <c r="E53" s="27" t="str">
        <f t="shared" si="0"/>
        <v/>
      </c>
      <c r="F53" s="31" t="str">
        <f t="shared" si="1"/>
        <v/>
      </c>
      <c r="G53" s="31" t="str">
        <f t="shared" si="2"/>
        <v/>
      </c>
      <c r="H53" s="27" t="str">
        <f t="shared" si="3"/>
        <v/>
      </c>
      <c r="I53" s="27"/>
      <c r="J53" s="29" t="str">
        <f t="shared" si="4"/>
        <v/>
      </c>
      <c r="L53" s="27" t="str">
        <f t="shared" si="5"/>
        <v/>
      </c>
    </row>
    <row r="54" spans="1:12" x14ac:dyDescent="0.3">
      <c r="A54" s="178"/>
      <c r="B54" s="179"/>
      <c r="C54" s="179"/>
      <c r="E54" s="27" t="str">
        <f t="shared" si="0"/>
        <v/>
      </c>
      <c r="F54" s="31" t="str">
        <f t="shared" si="1"/>
        <v/>
      </c>
      <c r="G54" s="31" t="str">
        <f t="shared" si="2"/>
        <v/>
      </c>
      <c r="H54" s="27" t="str">
        <f t="shared" si="3"/>
        <v/>
      </c>
      <c r="I54" s="27"/>
      <c r="J54" s="29" t="str">
        <f t="shared" si="4"/>
        <v/>
      </c>
      <c r="L54" s="27" t="str">
        <f t="shared" si="5"/>
        <v/>
      </c>
    </row>
    <row r="55" spans="1:12" x14ac:dyDescent="0.3">
      <c r="A55" s="178"/>
      <c r="B55" s="179"/>
      <c r="C55" s="179"/>
      <c r="E55" s="27" t="str">
        <f t="shared" si="0"/>
        <v/>
      </c>
      <c r="F55" s="31" t="str">
        <f t="shared" si="1"/>
        <v/>
      </c>
      <c r="G55" s="31" t="str">
        <f t="shared" si="2"/>
        <v/>
      </c>
      <c r="H55" s="27" t="str">
        <f t="shared" si="3"/>
        <v/>
      </c>
      <c r="I55" s="27"/>
      <c r="J55" s="29" t="str">
        <f t="shared" si="4"/>
        <v/>
      </c>
      <c r="L55" s="27" t="str">
        <f t="shared" si="5"/>
        <v/>
      </c>
    </row>
    <row r="56" spans="1:12" x14ac:dyDescent="0.3">
      <c r="A56" s="178"/>
      <c r="B56" s="179"/>
      <c r="C56" s="179"/>
      <c r="E56" s="27" t="str">
        <f t="shared" si="0"/>
        <v/>
      </c>
      <c r="F56" s="31" t="str">
        <f t="shared" si="1"/>
        <v/>
      </c>
      <c r="G56" s="31" t="str">
        <f t="shared" si="2"/>
        <v/>
      </c>
      <c r="H56" s="27" t="str">
        <f t="shared" si="3"/>
        <v/>
      </c>
      <c r="I56" s="27"/>
      <c r="J56" s="29" t="str">
        <f t="shared" si="4"/>
        <v/>
      </c>
      <c r="L56" s="27" t="str">
        <f t="shared" si="5"/>
        <v/>
      </c>
    </row>
    <row r="57" spans="1:12" x14ac:dyDescent="0.3">
      <c r="A57" s="178"/>
      <c r="B57" s="179"/>
      <c r="C57" s="179"/>
      <c r="E57" s="27" t="str">
        <f t="shared" si="0"/>
        <v/>
      </c>
      <c r="F57" s="31" t="str">
        <f t="shared" si="1"/>
        <v/>
      </c>
      <c r="G57" s="31" t="str">
        <f t="shared" si="2"/>
        <v/>
      </c>
      <c r="H57" s="27" t="str">
        <f t="shared" si="3"/>
        <v/>
      </c>
      <c r="I57" s="27"/>
      <c r="J57" s="29" t="str">
        <f t="shared" si="4"/>
        <v/>
      </c>
      <c r="L57" s="27" t="str">
        <f t="shared" si="5"/>
        <v/>
      </c>
    </row>
    <row r="58" spans="1:12" x14ac:dyDescent="0.3">
      <c r="A58" s="178"/>
      <c r="B58" s="179"/>
      <c r="C58" s="179"/>
      <c r="E58" s="27" t="str">
        <f t="shared" si="0"/>
        <v/>
      </c>
      <c r="F58" s="31" t="str">
        <f t="shared" si="1"/>
        <v/>
      </c>
      <c r="G58" s="31" t="str">
        <f t="shared" si="2"/>
        <v/>
      </c>
      <c r="H58" s="27" t="str">
        <f t="shared" si="3"/>
        <v/>
      </c>
      <c r="I58" s="27"/>
      <c r="J58" s="29" t="str">
        <f t="shared" si="4"/>
        <v/>
      </c>
      <c r="L58" s="27" t="str">
        <f t="shared" si="5"/>
        <v/>
      </c>
    </row>
    <row r="59" spans="1:12" x14ac:dyDescent="0.3">
      <c r="A59" s="178"/>
      <c r="B59" s="179"/>
      <c r="C59" s="179"/>
      <c r="E59" s="27" t="str">
        <f t="shared" si="0"/>
        <v/>
      </c>
      <c r="F59" s="31" t="str">
        <f t="shared" si="1"/>
        <v/>
      </c>
      <c r="G59" s="31" t="str">
        <f t="shared" si="2"/>
        <v/>
      </c>
      <c r="H59" s="27" t="str">
        <f t="shared" si="3"/>
        <v/>
      </c>
      <c r="I59" s="27"/>
      <c r="J59" s="29" t="str">
        <f t="shared" si="4"/>
        <v/>
      </c>
      <c r="L59" s="27" t="str">
        <f t="shared" si="5"/>
        <v/>
      </c>
    </row>
    <row r="60" spans="1:12" x14ac:dyDescent="0.3">
      <c r="A60" s="178"/>
      <c r="B60" s="179"/>
      <c r="C60" s="179"/>
      <c r="E60" s="27" t="str">
        <f t="shared" si="0"/>
        <v/>
      </c>
      <c r="F60" s="31" t="str">
        <f t="shared" si="1"/>
        <v/>
      </c>
      <c r="G60" s="31" t="str">
        <f t="shared" si="2"/>
        <v/>
      </c>
      <c r="H60" s="27" t="str">
        <f t="shared" si="3"/>
        <v/>
      </c>
      <c r="I60" s="27"/>
      <c r="J60" s="29" t="str">
        <f t="shared" si="4"/>
        <v/>
      </c>
      <c r="L60" s="27" t="str">
        <f t="shared" si="5"/>
        <v/>
      </c>
    </row>
    <row r="61" spans="1:12" x14ac:dyDescent="0.3">
      <c r="A61" s="178"/>
      <c r="B61" s="179"/>
      <c r="C61" s="179"/>
      <c r="E61" s="30" t="str">
        <f t="shared" si="0"/>
        <v/>
      </c>
    </row>
    <row r="62" spans="1:12" x14ac:dyDescent="0.3">
      <c r="A62" s="178"/>
      <c r="B62" s="179"/>
      <c r="C62" s="179"/>
      <c r="E62" s="30" t="str">
        <f t="shared" si="0"/>
        <v/>
      </c>
    </row>
    <row r="63" spans="1:12" x14ac:dyDescent="0.3">
      <c r="A63" s="178"/>
      <c r="B63" s="179"/>
      <c r="C63" s="179"/>
      <c r="E63" s="30" t="str">
        <f t="shared" si="0"/>
        <v/>
      </c>
    </row>
    <row r="64" spans="1:12" x14ac:dyDescent="0.3">
      <c r="A64" s="178"/>
      <c r="B64" s="179"/>
      <c r="C64" s="179"/>
      <c r="E64" s="30" t="str">
        <f t="shared" si="0"/>
        <v/>
      </c>
    </row>
    <row r="65" spans="1:5" x14ac:dyDescent="0.3">
      <c r="A65" s="178"/>
      <c r="B65" s="179"/>
      <c r="C65" s="179"/>
      <c r="E65" s="30" t="str">
        <f t="shared" si="0"/>
        <v/>
      </c>
    </row>
    <row r="66" spans="1:5" x14ac:dyDescent="0.3">
      <c r="A66" s="178"/>
      <c r="B66" s="179"/>
      <c r="C66" s="179"/>
      <c r="E66" s="30" t="str">
        <f t="shared" si="0"/>
        <v/>
      </c>
    </row>
    <row r="67" spans="1:5" x14ac:dyDescent="0.3">
      <c r="A67" s="205"/>
      <c r="B67" s="179"/>
      <c r="C67" s="179"/>
      <c r="E67" s="30" t="str">
        <f t="shared" ref="E67:E87" si="6">CONCATENATE(IF(ISNUMBER(SEARCH("ST1",A67)),"ST1", ""),IF(ISNUMBER(SEARCH("ST2",A67)),"ST2", ""),IF(ISNUMBER(SEARCH("ST3",A67)),"ST3", ""),IF(ISNUMBER(SEARCH("ST4",A67)),"ST4", ""),IF(ISNUMBER(SEARCH("ST5",A67)),"ST5", ""))</f>
        <v/>
      </c>
    </row>
    <row r="68" spans="1:5" x14ac:dyDescent="0.3">
      <c r="A68" s="178"/>
      <c r="B68" s="179"/>
      <c r="C68" s="179"/>
      <c r="E68" s="30" t="str">
        <f t="shared" si="6"/>
        <v/>
      </c>
    </row>
    <row r="69" spans="1:5" x14ac:dyDescent="0.3">
      <c r="A69" s="178"/>
      <c r="B69" s="179"/>
      <c r="C69" s="179"/>
      <c r="E69" s="30" t="str">
        <f t="shared" si="6"/>
        <v/>
      </c>
    </row>
    <row r="70" spans="1:5" x14ac:dyDescent="0.3">
      <c r="A70" s="178"/>
      <c r="B70" s="179"/>
      <c r="C70" s="179"/>
      <c r="E70" s="30" t="str">
        <f t="shared" si="6"/>
        <v/>
      </c>
    </row>
    <row r="71" spans="1:5" x14ac:dyDescent="0.3">
      <c r="A71" s="178"/>
      <c r="B71" s="179"/>
      <c r="C71" s="179"/>
      <c r="E71" s="30" t="str">
        <f t="shared" si="6"/>
        <v/>
      </c>
    </row>
    <row r="72" spans="1:5" x14ac:dyDescent="0.3">
      <c r="A72" s="178"/>
      <c r="B72" s="179"/>
      <c r="C72" s="179"/>
      <c r="E72" s="30" t="str">
        <f t="shared" si="6"/>
        <v/>
      </c>
    </row>
    <row r="73" spans="1:5" x14ac:dyDescent="0.3">
      <c r="A73" s="178"/>
      <c r="B73" s="179"/>
      <c r="C73" s="179"/>
      <c r="E73" s="30" t="str">
        <f t="shared" si="6"/>
        <v/>
      </c>
    </row>
    <row r="74" spans="1:5" x14ac:dyDescent="0.3">
      <c r="A74" s="178"/>
      <c r="B74" s="179"/>
      <c r="C74" s="179"/>
      <c r="E74" s="30" t="str">
        <f t="shared" si="6"/>
        <v/>
      </c>
    </row>
    <row r="75" spans="1:5" x14ac:dyDescent="0.3">
      <c r="A75" s="178"/>
      <c r="B75" s="179"/>
      <c r="C75" s="179"/>
      <c r="E75" s="30" t="str">
        <f t="shared" si="6"/>
        <v/>
      </c>
    </row>
    <row r="76" spans="1:5" x14ac:dyDescent="0.3">
      <c r="A76" s="178"/>
      <c r="B76" s="179"/>
      <c r="C76" s="179"/>
      <c r="E76" s="30" t="str">
        <f t="shared" si="6"/>
        <v/>
      </c>
    </row>
    <row r="77" spans="1:5" x14ac:dyDescent="0.3">
      <c r="A77" s="178"/>
      <c r="B77" s="179"/>
      <c r="C77" s="179"/>
      <c r="E77" s="30" t="str">
        <f t="shared" si="6"/>
        <v/>
      </c>
    </row>
    <row r="78" spans="1:5" x14ac:dyDescent="0.3">
      <c r="A78" s="178"/>
      <c r="B78" s="179"/>
      <c r="C78" s="179"/>
      <c r="E78" s="30" t="str">
        <f t="shared" si="6"/>
        <v/>
      </c>
    </row>
    <row r="79" spans="1:5" x14ac:dyDescent="0.3">
      <c r="A79" s="178"/>
      <c r="B79" s="179"/>
      <c r="C79" s="179"/>
      <c r="E79" s="30" t="str">
        <f t="shared" si="6"/>
        <v/>
      </c>
    </row>
    <row r="80" spans="1:5" x14ac:dyDescent="0.3">
      <c r="A80" s="178"/>
      <c r="B80" s="179"/>
      <c r="C80" s="179"/>
      <c r="E80" s="30" t="str">
        <f t="shared" si="6"/>
        <v/>
      </c>
    </row>
    <row r="81" spans="1:5" x14ac:dyDescent="0.3">
      <c r="A81" s="178"/>
      <c r="B81" s="179"/>
      <c r="C81" s="179"/>
      <c r="E81" s="30" t="str">
        <f t="shared" si="6"/>
        <v/>
      </c>
    </row>
    <row r="82" spans="1:5" x14ac:dyDescent="0.3">
      <c r="A82" s="205"/>
      <c r="B82" s="179"/>
      <c r="C82" s="179"/>
      <c r="E82" s="30" t="str">
        <f t="shared" si="6"/>
        <v/>
      </c>
    </row>
    <row r="83" spans="1:5" x14ac:dyDescent="0.3">
      <c r="A83" s="178"/>
      <c r="B83" s="179"/>
      <c r="C83" s="179"/>
      <c r="E83" s="30" t="str">
        <f t="shared" si="6"/>
        <v/>
      </c>
    </row>
    <row r="84" spans="1:5" x14ac:dyDescent="0.3">
      <c r="A84" s="178"/>
      <c r="B84" s="179"/>
      <c r="C84" s="179"/>
      <c r="E84" s="30" t="str">
        <f t="shared" si="6"/>
        <v/>
      </c>
    </row>
    <row r="85" spans="1:5" x14ac:dyDescent="0.3">
      <c r="A85" s="178"/>
      <c r="B85" s="179"/>
      <c r="C85" s="179"/>
      <c r="E85" s="30" t="str">
        <f t="shared" si="6"/>
        <v/>
      </c>
    </row>
    <row r="86" spans="1:5" x14ac:dyDescent="0.3">
      <c r="A86" s="178"/>
      <c r="B86" s="179"/>
      <c r="C86" s="179"/>
      <c r="E86" s="30" t="str">
        <f t="shared" si="6"/>
        <v/>
      </c>
    </row>
    <row r="87" spans="1:5" x14ac:dyDescent="0.3">
      <c r="A87" s="178"/>
      <c r="B87" s="179"/>
      <c r="C87" s="179"/>
      <c r="E87" s="30" t="str">
        <f t="shared" si="6"/>
        <v/>
      </c>
    </row>
    <row r="88" spans="1:5" x14ac:dyDescent="0.3">
      <c r="A88" s="178"/>
      <c r="B88" s="179"/>
      <c r="C88" s="179"/>
    </row>
  </sheetData>
  <sheetProtection algorithmName="SHA-512" hashValue="ASnQd7olsf3YHqXCEE/PUZr/Npxj877m30DNzS/y4UGMogUJ8cFRB1Lyy/m5Zyw2Gt3E+QtoyCIsNAu5aCcDag==" saltValue="B376AKeNN72VmSLDfacd6Q==" spinCount="100000" sheet="1" objects="1" scenarios="1"/>
  <conditionalFormatting sqref="L2:L60">
    <cfRule type="cellIs" dxfId="61" priority="22" operator="equal">
      <formula>"Overlap"</formula>
    </cfRule>
    <cfRule type="cellIs" dxfId="60" priority="23" operator="equal">
      <formula>"Gap"</formula>
    </cfRule>
    <cfRule type="cellIs" dxfId="59" priority="24" operator="equal">
      <formula>"None"</formula>
    </cfRule>
  </conditionalFormatting>
  <conditionalFormatting sqref="C12:C88">
    <cfRule type="expression" dxfId="58" priority="21">
      <formula>L12="Overlap"</formula>
    </cfRule>
  </conditionalFormatting>
  <conditionalFormatting sqref="C12:C88">
    <cfRule type="expression" dxfId="57" priority="18">
      <formula>L12="Gap"</formula>
    </cfRule>
  </conditionalFormatting>
  <conditionalFormatting sqref="B2:B88">
    <cfRule type="expression" dxfId="56" priority="16">
      <formula>L1="Gap"</formula>
    </cfRule>
    <cfRule type="expression" dxfId="55" priority="20">
      <formula>L1="Overlap"</formula>
    </cfRule>
  </conditionalFormatting>
  <conditionalFormatting sqref="H1:H1048576">
    <cfRule type="containsText" dxfId="54" priority="3" operator="containsText" text="ITP">
      <formula>NOT(ISERROR(SEARCH("ITP",H1)))</formula>
    </cfRule>
    <cfRule type="containsText" dxfId="53" priority="4" operator="containsText" text="OOP">
      <formula>NOT(ISERROR(SEARCH("OOP",H1)))</formula>
    </cfRule>
    <cfRule type="containsText" dxfId="52" priority="5" operator="containsText" text="Sick leave">
      <formula>NOT(ISERROR(SEARCH("Sick leave",H1)))</formula>
    </cfRule>
    <cfRule type="containsText" dxfId="51" priority="6" operator="containsText" text="maternity leave">
      <formula>NOT(ISERROR(SEARCH("maternity leave",H1)))</formula>
    </cfRule>
    <cfRule type="containsText" dxfId="50" priority="7" operator="containsText" text="academic post">
      <formula>NOT(ISERROR(SEARCH("academic post",H1)))</formula>
    </cfRule>
    <cfRule type="containsText" dxfId="49" priority="8" operator="containsText" text="Hospital">
      <formula>NOT(ISERROR(SEARCH("Hospital",H1)))</formula>
    </cfRule>
    <cfRule type="containsText" dxfId="48" priority="10" operator="containsText" text="GP">
      <formula>NOT(ISERROR(SEARCH("GP",H1)))</formula>
    </cfRule>
  </conditionalFormatting>
  <conditionalFormatting sqref="C2:C88">
    <cfRule type="expression" dxfId="47" priority="1">
      <formula>L2="Gap"</formula>
    </cfRule>
    <cfRule type="expression" dxfId="46" priority="2">
      <formula>L2="Overlap"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0]!ePIEclearfields">
                <anchor moveWithCells="1" sizeWithCells="1">
                  <from>
                    <xdr:col>3</xdr:col>
                    <xdr:colOff>190500</xdr:colOff>
                    <xdr:row>2</xdr:row>
                    <xdr:rowOff>137160</xdr:rowOff>
                  </from>
                  <to>
                    <xdr:col>3</xdr:col>
                    <xdr:colOff>899160</xdr:colOff>
                    <xdr:row>4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Q88"/>
  <sheetViews>
    <sheetView zoomScaleNormal="100" workbookViewId="0">
      <selection activeCell="A2" sqref="A2"/>
    </sheetView>
  </sheetViews>
  <sheetFormatPr defaultColWidth="9.109375" defaultRowHeight="14.4" x14ac:dyDescent="0.3"/>
  <cols>
    <col min="1" max="1" width="120.6640625" style="1" customWidth="1"/>
    <col min="2" max="3" width="10.6640625" style="1" hidden="1" customWidth="1"/>
    <col min="4" max="4" width="16" style="1" customWidth="1"/>
    <col min="5" max="5" width="22.5546875" style="1" hidden="1" customWidth="1"/>
    <col min="6" max="6" width="10.6640625" style="1" hidden="1" customWidth="1"/>
    <col min="7" max="7" width="11.5546875" style="1" hidden="1" customWidth="1"/>
    <col min="8" max="8" width="9.109375" style="30"/>
    <col min="9" max="9" width="11.109375" style="30" customWidth="1"/>
    <col min="10" max="10" width="11.44140625" style="30" customWidth="1"/>
    <col min="11" max="11" width="18.44140625" style="30" customWidth="1"/>
    <col min="12" max="12" width="3.109375" style="30" customWidth="1"/>
    <col min="13" max="13" width="9.33203125" style="30" customWidth="1"/>
    <col min="14" max="14" width="6.33203125" style="1" customWidth="1"/>
    <col min="15" max="15" width="15.44140625" style="1" bestFit="1" customWidth="1"/>
    <col min="16" max="16" width="9.109375" style="1"/>
    <col min="17" max="17" width="10.6640625" style="1" bestFit="1" customWidth="1"/>
    <col min="18" max="16384" width="9.109375" style="1"/>
  </cols>
  <sheetData>
    <row r="1" spans="1:17" x14ac:dyDescent="0.3">
      <c r="A1" s="175"/>
      <c r="B1" s="36"/>
      <c r="C1" s="36"/>
      <c r="F1" s="1" t="s">
        <v>66</v>
      </c>
      <c r="G1" s="1" t="s">
        <v>127</v>
      </c>
      <c r="H1" s="27" t="s">
        <v>31</v>
      </c>
      <c r="I1" s="27" t="s">
        <v>33</v>
      </c>
      <c r="J1" s="27" t="s">
        <v>34</v>
      </c>
      <c r="K1" s="27" t="s">
        <v>32</v>
      </c>
      <c r="L1" s="27"/>
      <c r="M1" s="27" t="s">
        <v>1</v>
      </c>
      <c r="O1" s="16" t="s">
        <v>39</v>
      </c>
      <c r="Q1" s="1" t="s">
        <v>38</v>
      </c>
    </row>
    <row r="2" spans="1:17" x14ac:dyDescent="0.3">
      <c r="A2" s="28"/>
      <c r="B2" s="28"/>
      <c r="C2" s="28"/>
      <c r="E2" s="30" t="str">
        <f>RIGHT(A2,24)</f>
        <v/>
      </c>
      <c r="F2" s="30" t="str">
        <f>LEFT(E2,10)</f>
        <v/>
      </c>
      <c r="G2" s="30" t="str">
        <f>RIGHT(E2,12)</f>
        <v/>
      </c>
      <c r="H2" s="27" t="str">
        <f>CONCATENATE(IF(ISNUMBER(SEARCH("ST1",A2)),"ST1", ""),IF(ISNUMBER(SEARCH("ST2",A2)),"ST2", ""),IF(ISNUMBER(SEARCH("ST3",A2)),"ST3", ""),IF(ISNUMBER(SEARCH("ST4",A2)),"ST4", ""),IF(ISNUMBER(SEARCH("ST5",A2)),"ST5", ""))</f>
        <v/>
      </c>
      <c r="I2" s="31" t="e">
        <f>Q2</f>
        <v>#VALUE!</v>
      </c>
      <c r="J2" s="31" t="str">
        <f>IF(G2="","",G2)</f>
        <v/>
      </c>
      <c r="K2" s="27" t="str">
        <f>IF(ISNUMBER(SEARCH("mat/",A2)),"Maternity Leave",IF(ISNUMBER(SEARCH("maternity hospital",A2)),"Hospital",IF(ISNUMBER(SEARCH("maternity",A2)),"Maternity Leave",IF(ISNUMBER(SEARCH("unpaid",A2)),"OOP",IF(ISNUMBER(SEARCH("out of post",A2)),"OOP",IF(ISNUMBER(SEARCH("not counting",A2)),"Post Not Counting",IF(ISNUMBER(SEARCH("not counted",A2)),"Post Not Counting",IF(ISNUMBER(SEARCH("not count",A2)),"Post Not Counting",IF(ISNUMBER(SEARCH("Out of Programme",A2)),"OOP",IF(ISNUMBER(SEARCH("mat leave",A2)),"Maternity Leave",IF(ISNUMBER(SEARCH("compassionate leave",A2)),"Sick Leave",IF(ISNUMBER(SEARCH("oop",A2)),"OOP",IF(ISNUMBER(SEARCH("accrued",A2)),"Maternity Leave",IF(ISNUMBER(SEARCH("paternity leave",A2)),"Paternity Leave",IF(ISNUMBER(SEARCH("sick leave/",A2)),"Sick Leave",IF(ISNUMBER(SEARCH("sab",A2)),"OOP",IF(ISNUMBER(SEARCH("time out",A2)),"OOP",IF(ISNUMBER(SEARCH("academic",A2)),"Academic Post",IF(ISNUMBER(SEARCH("ACF",A2)),"Academic Post",IF(ISNUMBER(SEARCH("remedial",A2)),"Remedial Training",IF(ISNUMBER(SEARCH("ext",A2)),"Remedial Training",IF(ISNUMBER(SEARCH("ITP",A2)),"ITP",IF(ISNUMBER(SEARCH("innovative",A2)),"ITP",IF(ISNUMBER(SEARCH("integrated",A2)),"ITP",IF(ISNUMBER(SEARCH("uhns",A2)),"Hospital",IF(ISNUMBER(SEARCH("rd &amp; e",A2)),"Hospital",IF(ISNUMBER(SEARCH("foundation trust",A2)),"Hospital",IF(ISNUMBER(SEARCH("NHS Trust",A2)),"Hospital",IF(ISNUMBER(SEARCH("? general",A2)),"Hospital",IF(ISNUMBER(SEARCH("district general",A2)),"Hospital",IF(ISNUMBER(SEARCH("dermatology",A2)),"Hospital",IF(ISNUMBER(SEARCH("mental health",A2)),"Hospital",IF(ISNUMBER(SEARCH("pct",A2)),"Hospital",IF(ISNUMBER(SEARCH("princess of wales",A2)),"Hospital",IF(ISNUMBER(SEARCH("stracathro",A2)),"Hospital",IF(ISNUMBER(SEARCH("Stoke Mandeville",A2)),"Hospital",IF(ISNUMBER(SEARCH("jessop",A2)),"Hospital",IF(ISNUMBER(SEARCH("royal gwent",A2)),"Hospital",IF(ISNUMBER(SEARCH("ysbyty",A2)),"Hospital",IF(ISNUMBER(SEARCH("west middlesex university",A2)),"Hospital",IF(ISNUMBER(SEARCH("singleton",A2)),"Hospital",IF(ISNUMBER(SEARCH("withybush",A2)),"Hospital",IF(ISNUMBER(SEARCH("gartnavel general",A2)),"Hospital",IF(ISNUMBER(SEARCH("Wrexham Maelor",A2)),"Hospital",IF(ISNUMBER(SEARCH("Glan Clwyd",A2)),"Hospital",IF(ISNUMBER(SEARCH("bhnft",A2)),"Hospital",IF(ISNUMBER(SEARCH("morriston",A2)),"Hospital",IF(ISNUMBER(SEARCH("Cefn Coed",A2)),"Hospital",IF(ISNUMBER(SEARCH("Llandough",A2)),"Hospital",IF(ISNUMBER(SEARCH("prince charles",A2)),"Hospital",IF(ISNUMBER(SEARCH("royal glamorgan",A2)),"Hospital",IF(ISNUMBER(SEARCH("hospice",A2)),"Hospital",IF(ISNUMBER(SEARCH("mdhu",A2)),"Hospital",IF(ISNUMBER(SEARCH("infirmary",A2)),"Hospital",IF(ISNUMBER(SEARCH("milton keynes general",A2)),"Hospital",IF(ISNUMBER(SEARCH("queens medical centre",A2)),"Hospital",IF(ISNUMBER(SEARCH("palliative",A2)),"Hospital",IF(ISNUMBER(SEARCH("psychogeriatrics ",A2)),"Hospital",IF(ISNUMBER(SEARCH("hosp",A2)),"Hospital",IF(ISNUMBER(SEARCH("care of elderly",A2)),"Hospital",IF(ISNUMBER(SEARCH("palliative",A2)),"Hospital",IF(ISNUMBER(SEARCH("psychiatry",A2)),"Hospital",IF(ISNUMBER(SEARCH("practice",A2)),"GP","")))))))))))))))))))))))))))))))))))))))))))))))))))))))))))))))</f>
        <v/>
      </c>
      <c r="L2" s="27"/>
      <c r="M2" s="29" t="str">
        <f>CONCATENATE(IF(ISNUMBER(SEARCH("full time",A2)),"100%", ""),IF(ISNUMBER(SEARCH("90%",A2)),"90%", ""),IF(ISNUMBER(SEARCH("85%",A2)),"85%", ""),IF(ISNUMBER(SEARCH("80%",A2)),"80%", ""),IF(ISNUMBER(SEARCH("75%",A2)),"75%", ""),IF(ISNUMBER(SEARCH("70%",A2)),"70%", ""),IF(ISNUMBER(SEARCH("65%",A2)),"65%", ""),IF(ISNUMBER(SEARCH("60%",A2)),"60%", ""),IF(ISNUMBER(SEARCH("55%",A2)),"55%", ""),IF(ISNUMBER(SEARCH("50%",A2)),"50%", ""))</f>
        <v/>
      </c>
      <c r="O2" s="27" t="str">
        <f>IF(I3="", "",IF(I3-J2=1,"None",IF(I3-J2&gt;1, "Gap", "Overlap")))</f>
        <v/>
      </c>
      <c r="Q2" s="34" t="e">
        <f>IF(DAY(F2)&lt;=7,F2-DAY(F2)+1,F2)</f>
        <v>#VALUE!</v>
      </c>
    </row>
    <row r="3" spans="1:17" x14ac:dyDescent="0.3">
      <c r="A3" s="16"/>
      <c r="B3" s="28"/>
      <c r="C3" s="28"/>
      <c r="E3" s="30" t="str">
        <f t="shared" ref="E3:E60" si="0">RIGHT(A3,24)</f>
        <v/>
      </c>
      <c r="F3" s="30" t="str">
        <f t="shared" ref="F3:F60" si="1">LEFT(E3,10)</f>
        <v/>
      </c>
      <c r="G3" s="30" t="str">
        <f t="shared" ref="G3:G60" si="2">RIGHT(E3,12)</f>
        <v/>
      </c>
      <c r="H3" s="27" t="str">
        <f t="shared" ref="H3:H66" si="3">CONCATENATE(IF(ISNUMBER(SEARCH("ST1",A3)),"ST1", ""),IF(ISNUMBER(SEARCH("ST2",A3)),"ST2", ""),IF(ISNUMBER(SEARCH("ST3",A3)),"ST3", ""),IF(ISNUMBER(SEARCH("ST4",A3)),"ST4", ""),IF(ISNUMBER(SEARCH("ST5",A3)),"ST5", ""))</f>
        <v/>
      </c>
      <c r="I3" s="31" t="str">
        <f>IF(F3="","",F3)</f>
        <v/>
      </c>
      <c r="J3" s="31" t="str">
        <f t="shared" ref="J3:J60" si="4">IF(G3="","",G3)</f>
        <v/>
      </c>
      <c r="K3" s="27" t="str">
        <f t="shared" ref="K3:K60" si="5">IF(ISNUMBER(SEARCH("mat/",A3)),"Maternity Leave",IF(ISNUMBER(SEARCH("maternity hospital",A3)),"Hospital",IF(ISNUMBER(SEARCH("maternity",A3)),"Maternity Leave",IF(ISNUMBER(SEARCH("unpaid",A3)),"OOP",IF(ISNUMBER(SEARCH("out of post",A3)),"OOP",IF(ISNUMBER(SEARCH("not counting",A3)),"Post Not Counting",IF(ISNUMBER(SEARCH("not counted",A3)),"Post Not Counting",IF(ISNUMBER(SEARCH("not count",A3)),"Post Not Counting",IF(ISNUMBER(SEARCH("Out of Programme",A3)),"OOP",IF(ISNUMBER(SEARCH("mat leave",A3)),"Maternity Leave",IF(ISNUMBER(SEARCH("compassionate leave",A3)),"Sick Leave",IF(ISNUMBER(SEARCH("oop",A3)),"OOP",IF(ISNUMBER(SEARCH("accrued",A3)),"Maternity Leave",IF(ISNUMBER(SEARCH("paternity leave",A3)),"Paternity Leave",IF(ISNUMBER(SEARCH("sick leave/",A3)),"Sick Leave",IF(ISNUMBER(SEARCH("sab",A3)),"OOP",IF(ISNUMBER(SEARCH("time out",A3)),"OOP",IF(ISNUMBER(SEARCH("academic",A3)),"Academic Post",IF(ISNUMBER(SEARCH("ACF",A3)),"Academic Post",IF(ISNUMBER(SEARCH("remedial",A3)),"Remedial Training",IF(ISNUMBER(SEARCH("ext",A3)),"Remedial Training",IF(ISNUMBER(SEARCH("ITP",A3)),"ITP",IF(ISNUMBER(SEARCH("innovative",A3)),"ITP",IF(ISNUMBER(SEARCH("integrated",A3)),"ITP",IF(ISNUMBER(SEARCH("uhns",A3)),"Hospital",IF(ISNUMBER(SEARCH("rd &amp; e",A3)),"Hospital",IF(ISNUMBER(SEARCH("foundation trust",A3)),"Hospital",IF(ISNUMBER(SEARCH("NHS Trust",A3)),"Hospital",IF(ISNUMBER(SEARCH("? general",A3)),"Hospital",IF(ISNUMBER(SEARCH("district general",A3)),"Hospital",IF(ISNUMBER(SEARCH("dermatology",A3)),"Hospital",IF(ISNUMBER(SEARCH("mental health",A3)),"Hospital",IF(ISNUMBER(SEARCH("pct",A3)),"Hospital",IF(ISNUMBER(SEARCH("princess of wales",A3)),"Hospital",IF(ISNUMBER(SEARCH("stracathro",A3)),"Hospital",IF(ISNUMBER(SEARCH("Stoke Mandeville",A3)),"Hospital",IF(ISNUMBER(SEARCH("jessop",A3)),"Hospital",IF(ISNUMBER(SEARCH("royal gwent",A3)),"Hospital",IF(ISNUMBER(SEARCH("ysbyty",A3)),"Hospital",IF(ISNUMBER(SEARCH("west middlesex university",A3)),"Hospital",IF(ISNUMBER(SEARCH("singleton",A3)),"Hospital",IF(ISNUMBER(SEARCH("withybush",A3)),"Hospital",IF(ISNUMBER(SEARCH("gartnavel general",A3)),"Hospital",IF(ISNUMBER(SEARCH("Wrexham Maelor",A3)),"Hospital",IF(ISNUMBER(SEARCH("Glan Clwyd",A3)),"Hospital",IF(ISNUMBER(SEARCH("bhnft",A3)),"Hospital",IF(ISNUMBER(SEARCH("morriston",A3)),"Hospital",IF(ISNUMBER(SEARCH("Cefn Coed",A3)),"Hospital",IF(ISNUMBER(SEARCH("Llandough",A3)),"Hospital",IF(ISNUMBER(SEARCH("prince charles",A3)),"Hospital",IF(ISNUMBER(SEARCH("royal glamorgan",A3)),"Hospital",IF(ISNUMBER(SEARCH("hospice",A3)),"Hospital",IF(ISNUMBER(SEARCH("mdhu",A3)),"Hospital",IF(ISNUMBER(SEARCH("infirmary",A3)),"Hospital",IF(ISNUMBER(SEARCH("milton keynes general",A3)),"Hospital",IF(ISNUMBER(SEARCH("queens medical centre",A3)),"Hospital",IF(ISNUMBER(SEARCH("palliative",A3)),"Hospital",IF(ISNUMBER(SEARCH("psychogeriatrics ",A3)),"Hospital",IF(ISNUMBER(SEARCH("hosp",A3)),"Hospital",IF(ISNUMBER(SEARCH("care of elderly",A3)),"Hospital",IF(ISNUMBER(SEARCH("palliative",A3)),"Hospital",IF(ISNUMBER(SEARCH("psychiatry",A3)),"Hospital",IF(ISNUMBER(SEARCH("practice",A3)),"GP","")))))))))))))))))))))))))))))))))))))))))))))))))))))))))))))))</f>
        <v/>
      </c>
      <c r="L3" s="27"/>
      <c r="M3" s="29" t="str">
        <f t="shared" ref="M3:M60" si="6">CONCATENATE(IF(ISNUMBER(SEARCH("full time",A3)),"100%", ""),IF(ISNUMBER(SEARCH("90%",A3)),"90%", ""),IF(ISNUMBER(SEARCH("85%",A3)),"85%", ""),IF(ISNUMBER(SEARCH("80%",A3)),"80%", ""),IF(ISNUMBER(SEARCH("75%",A3)),"75%", ""),IF(ISNUMBER(SEARCH("70%",A3)),"70%", ""),IF(ISNUMBER(SEARCH("65%",A3)),"65%", ""),IF(ISNUMBER(SEARCH("60%",A3)),"60%", ""),IF(ISNUMBER(SEARCH("55%",A3)),"55%", ""),IF(ISNUMBER(SEARCH("50%",A3)),"50%", ""))</f>
        <v/>
      </c>
      <c r="O3" s="27" t="str">
        <f t="shared" ref="O3:O60" si="7">IF(I4="", "",IF(I4-J3=1,"None",IF(I4-J3&gt;1, "Gap", "Overlap")))</f>
        <v/>
      </c>
    </row>
    <row r="4" spans="1:17" x14ac:dyDescent="0.3">
      <c r="A4" s="16"/>
      <c r="B4" s="28"/>
      <c r="C4" s="28"/>
      <c r="E4" s="30" t="str">
        <f t="shared" si="0"/>
        <v/>
      </c>
      <c r="F4" s="30" t="str">
        <f t="shared" si="1"/>
        <v/>
      </c>
      <c r="G4" s="30" t="str">
        <f t="shared" si="2"/>
        <v/>
      </c>
      <c r="H4" s="27" t="str">
        <f t="shared" si="3"/>
        <v/>
      </c>
      <c r="I4" s="31" t="str">
        <f t="shared" ref="I4:I60" si="8">IF(F4="","",F4)</f>
        <v/>
      </c>
      <c r="J4" s="31" t="str">
        <f t="shared" si="4"/>
        <v/>
      </c>
      <c r="K4" s="27" t="str">
        <f t="shared" si="5"/>
        <v/>
      </c>
      <c r="L4" s="27"/>
      <c r="M4" s="29" t="str">
        <f t="shared" si="6"/>
        <v/>
      </c>
      <c r="O4" s="27" t="str">
        <f t="shared" si="7"/>
        <v/>
      </c>
    </row>
    <row r="5" spans="1:17" x14ac:dyDescent="0.3">
      <c r="A5" s="16"/>
      <c r="B5" s="28"/>
      <c r="C5" s="28"/>
      <c r="E5" s="30" t="str">
        <f t="shared" si="0"/>
        <v/>
      </c>
      <c r="F5" s="30" t="str">
        <f t="shared" si="1"/>
        <v/>
      </c>
      <c r="G5" s="30" t="str">
        <f t="shared" si="2"/>
        <v/>
      </c>
      <c r="H5" s="27" t="str">
        <f t="shared" si="3"/>
        <v/>
      </c>
      <c r="I5" s="31" t="str">
        <f t="shared" si="8"/>
        <v/>
      </c>
      <c r="J5" s="31" t="str">
        <f t="shared" si="4"/>
        <v/>
      </c>
      <c r="K5" s="27" t="str">
        <f t="shared" si="5"/>
        <v/>
      </c>
      <c r="L5" s="27"/>
      <c r="M5" s="29" t="str">
        <f t="shared" si="6"/>
        <v/>
      </c>
      <c r="O5" s="27" t="str">
        <f t="shared" si="7"/>
        <v/>
      </c>
    </row>
    <row r="6" spans="1:17" x14ac:dyDescent="0.3">
      <c r="A6" s="16"/>
      <c r="B6" s="28"/>
      <c r="C6" s="28"/>
      <c r="E6" s="30" t="str">
        <f t="shared" si="0"/>
        <v/>
      </c>
      <c r="F6" s="30" t="str">
        <f t="shared" si="1"/>
        <v/>
      </c>
      <c r="G6" s="30" t="str">
        <f t="shared" si="2"/>
        <v/>
      </c>
      <c r="H6" s="27" t="str">
        <f t="shared" si="3"/>
        <v/>
      </c>
      <c r="I6" s="31" t="str">
        <f t="shared" si="8"/>
        <v/>
      </c>
      <c r="J6" s="31" t="str">
        <f t="shared" si="4"/>
        <v/>
      </c>
      <c r="K6" s="27" t="str">
        <f t="shared" si="5"/>
        <v/>
      </c>
      <c r="L6" s="27"/>
      <c r="M6" s="29" t="str">
        <f t="shared" si="6"/>
        <v/>
      </c>
      <c r="O6" s="27" t="str">
        <f t="shared" si="7"/>
        <v/>
      </c>
    </row>
    <row r="7" spans="1:17" x14ac:dyDescent="0.3">
      <c r="A7" s="16"/>
      <c r="B7" s="28"/>
      <c r="C7" s="28"/>
      <c r="E7" s="30" t="str">
        <f t="shared" si="0"/>
        <v/>
      </c>
      <c r="F7" s="30" t="str">
        <f t="shared" si="1"/>
        <v/>
      </c>
      <c r="G7" s="30" t="str">
        <f t="shared" si="2"/>
        <v/>
      </c>
      <c r="H7" s="27" t="str">
        <f t="shared" si="3"/>
        <v/>
      </c>
      <c r="I7" s="31" t="str">
        <f t="shared" si="8"/>
        <v/>
      </c>
      <c r="J7" s="31" t="str">
        <f t="shared" si="4"/>
        <v/>
      </c>
      <c r="K7" s="27" t="str">
        <f t="shared" si="5"/>
        <v/>
      </c>
      <c r="L7" s="27"/>
      <c r="M7" s="29" t="str">
        <f t="shared" si="6"/>
        <v/>
      </c>
      <c r="O7" s="27" t="str">
        <f t="shared" si="7"/>
        <v/>
      </c>
    </row>
    <row r="8" spans="1:17" x14ac:dyDescent="0.3">
      <c r="A8" s="16"/>
      <c r="B8" s="28"/>
      <c r="C8" s="28"/>
      <c r="E8" s="30" t="str">
        <f t="shared" si="0"/>
        <v/>
      </c>
      <c r="F8" s="30" t="str">
        <f t="shared" si="1"/>
        <v/>
      </c>
      <c r="G8" s="30" t="str">
        <f t="shared" si="2"/>
        <v/>
      </c>
      <c r="H8" s="27" t="str">
        <f t="shared" si="3"/>
        <v/>
      </c>
      <c r="I8" s="31" t="str">
        <f t="shared" si="8"/>
        <v/>
      </c>
      <c r="J8" s="31" t="str">
        <f t="shared" si="4"/>
        <v/>
      </c>
      <c r="K8" s="27" t="str">
        <f t="shared" si="5"/>
        <v/>
      </c>
      <c r="L8" s="27"/>
      <c r="M8" s="29" t="str">
        <f t="shared" si="6"/>
        <v/>
      </c>
      <c r="O8" s="27" t="str">
        <f t="shared" si="7"/>
        <v/>
      </c>
    </row>
    <row r="9" spans="1:17" x14ac:dyDescent="0.3">
      <c r="A9" s="16"/>
      <c r="B9" s="28"/>
      <c r="C9" s="28"/>
      <c r="E9" s="30" t="str">
        <f t="shared" si="0"/>
        <v/>
      </c>
      <c r="F9" s="30" t="str">
        <f t="shared" si="1"/>
        <v/>
      </c>
      <c r="G9" s="30" t="str">
        <f t="shared" si="2"/>
        <v/>
      </c>
      <c r="H9" s="27" t="str">
        <f t="shared" si="3"/>
        <v/>
      </c>
      <c r="I9" s="31" t="str">
        <f t="shared" si="8"/>
        <v/>
      </c>
      <c r="J9" s="31" t="str">
        <f t="shared" si="4"/>
        <v/>
      </c>
      <c r="K9" s="27" t="str">
        <f t="shared" si="5"/>
        <v/>
      </c>
      <c r="L9" s="27"/>
      <c r="M9" s="29" t="str">
        <f t="shared" si="6"/>
        <v/>
      </c>
      <c r="O9" s="27" t="str">
        <f t="shared" si="7"/>
        <v/>
      </c>
    </row>
    <row r="10" spans="1:17" x14ac:dyDescent="0.3">
      <c r="A10" s="16"/>
      <c r="B10" s="28"/>
      <c r="C10" s="28"/>
      <c r="E10" s="30" t="str">
        <f t="shared" si="0"/>
        <v/>
      </c>
      <c r="F10" s="30" t="str">
        <f t="shared" si="1"/>
        <v/>
      </c>
      <c r="G10" s="30" t="str">
        <f t="shared" si="2"/>
        <v/>
      </c>
      <c r="H10" s="27" t="str">
        <f t="shared" si="3"/>
        <v/>
      </c>
      <c r="I10" s="31" t="str">
        <f t="shared" si="8"/>
        <v/>
      </c>
      <c r="J10" s="31" t="str">
        <f t="shared" si="4"/>
        <v/>
      </c>
      <c r="K10" s="27" t="str">
        <f t="shared" si="5"/>
        <v/>
      </c>
      <c r="L10" s="27"/>
      <c r="M10" s="29" t="str">
        <f t="shared" si="6"/>
        <v/>
      </c>
      <c r="O10" s="27" t="str">
        <f t="shared" si="7"/>
        <v/>
      </c>
    </row>
    <row r="11" spans="1:17" x14ac:dyDescent="0.3">
      <c r="A11" s="16"/>
      <c r="B11" s="28"/>
      <c r="C11" s="28"/>
      <c r="E11" s="30" t="str">
        <f t="shared" si="0"/>
        <v/>
      </c>
      <c r="F11" s="30" t="str">
        <f t="shared" si="1"/>
        <v/>
      </c>
      <c r="G11" s="30" t="str">
        <f t="shared" si="2"/>
        <v/>
      </c>
      <c r="H11" s="27" t="str">
        <f t="shared" si="3"/>
        <v/>
      </c>
      <c r="I11" s="31" t="str">
        <f t="shared" si="8"/>
        <v/>
      </c>
      <c r="J11" s="31" t="str">
        <f t="shared" si="4"/>
        <v/>
      </c>
      <c r="K11" s="27" t="str">
        <f t="shared" si="5"/>
        <v/>
      </c>
      <c r="L11" s="27"/>
      <c r="M11" s="29" t="str">
        <f t="shared" si="6"/>
        <v/>
      </c>
      <c r="O11" s="27" t="str">
        <f t="shared" si="7"/>
        <v/>
      </c>
    </row>
    <row r="12" spans="1:17" x14ac:dyDescent="0.3">
      <c r="A12" s="16"/>
      <c r="B12" s="28"/>
      <c r="C12" s="28"/>
      <c r="E12" s="30" t="str">
        <f t="shared" si="0"/>
        <v/>
      </c>
      <c r="F12" s="30" t="str">
        <f t="shared" si="1"/>
        <v/>
      </c>
      <c r="G12" s="30" t="str">
        <f t="shared" si="2"/>
        <v/>
      </c>
      <c r="H12" s="27" t="str">
        <f t="shared" si="3"/>
        <v/>
      </c>
      <c r="I12" s="31" t="str">
        <f t="shared" si="8"/>
        <v/>
      </c>
      <c r="J12" s="31" t="str">
        <f t="shared" si="4"/>
        <v/>
      </c>
      <c r="K12" s="27" t="str">
        <f t="shared" si="5"/>
        <v/>
      </c>
      <c r="L12" s="27"/>
      <c r="M12" s="29" t="str">
        <f t="shared" si="6"/>
        <v/>
      </c>
      <c r="O12" s="27" t="str">
        <f t="shared" si="7"/>
        <v/>
      </c>
    </row>
    <row r="13" spans="1:17" x14ac:dyDescent="0.3">
      <c r="A13" s="16"/>
      <c r="B13" s="28"/>
      <c r="C13" s="28"/>
      <c r="E13" s="30" t="str">
        <f t="shared" si="0"/>
        <v/>
      </c>
      <c r="F13" s="30" t="str">
        <f t="shared" si="1"/>
        <v/>
      </c>
      <c r="G13" s="30" t="str">
        <f t="shared" si="2"/>
        <v/>
      </c>
      <c r="H13" s="27" t="str">
        <f t="shared" si="3"/>
        <v/>
      </c>
      <c r="I13" s="31" t="str">
        <f t="shared" si="8"/>
        <v/>
      </c>
      <c r="J13" s="31" t="str">
        <f t="shared" si="4"/>
        <v/>
      </c>
      <c r="K13" s="27" t="str">
        <f t="shared" si="5"/>
        <v/>
      </c>
      <c r="L13" s="27"/>
      <c r="M13" s="29" t="str">
        <f t="shared" si="6"/>
        <v/>
      </c>
      <c r="O13" s="27" t="str">
        <f t="shared" si="7"/>
        <v/>
      </c>
    </row>
    <row r="14" spans="1:17" x14ac:dyDescent="0.3">
      <c r="A14" s="16"/>
      <c r="B14" s="28"/>
      <c r="C14" s="28"/>
      <c r="E14" s="30" t="str">
        <f t="shared" si="0"/>
        <v/>
      </c>
      <c r="F14" s="30" t="str">
        <f t="shared" si="1"/>
        <v/>
      </c>
      <c r="G14" s="30" t="str">
        <f t="shared" si="2"/>
        <v/>
      </c>
      <c r="H14" s="27" t="str">
        <f t="shared" si="3"/>
        <v/>
      </c>
      <c r="I14" s="31" t="str">
        <f t="shared" si="8"/>
        <v/>
      </c>
      <c r="J14" s="31" t="str">
        <f t="shared" si="4"/>
        <v/>
      </c>
      <c r="K14" s="27" t="str">
        <f t="shared" si="5"/>
        <v/>
      </c>
      <c r="L14" s="27"/>
      <c r="M14" s="29" t="str">
        <f t="shared" si="6"/>
        <v/>
      </c>
      <c r="O14" s="27" t="str">
        <f t="shared" si="7"/>
        <v/>
      </c>
    </row>
    <row r="15" spans="1:17" x14ac:dyDescent="0.3">
      <c r="A15" s="16"/>
      <c r="B15" s="28"/>
      <c r="C15" s="28"/>
      <c r="E15" s="30" t="str">
        <f t="shared" si="0"/>
        <v/>
      </c>
      <c r="F15" s="30" t="str">
        <f t="shared" si="1"/>
        <v/>
      </c>
      <c r="G15" s="30" t="str">
        <f t="shared" si="2"/>
        <v/>
      </c>
      <c r="H15" s="27" t="str">
        <f t="shared" si="3"/>
        <v/>
      </c>
      <c r="I15" s="31" t="str">
        <f t="shared" si="8"/>
        <v/>
      </c>
      <c r="J15" s="31" t="str">
        <f t="shared" si="4"/>
        <v/>
      </c>
      <c r="K15" s="27" t="str">
        <f t="shared" si="5"/>
        <v/>
      </c>
      <c r="L15" s="27"/>
      <c r="M15" s="29" t="str">
        <f t="shared" si="6"/>
        <v/>
      </c>
      <c r="O15" s="27" t="str">
        <f t="shared" si="7"/>
        <v/>
      </c>
    </row>
    <row r="16" spans="1:17" x14ac:dyDescent="0.3">
      <c r="A16" s="16"/>
      <c r="B16" s="28"/>
      <c r="C16" s="28"/>
      <c r="E16" s="30" t="str">
        <f t="shared" si="0"/>
        <v/>
      </c>
      <c r="F16" s="30" t="str">
        <f t="shared" si="1"/>
        <v/>
      </c>
      <c r="G16" s="30" t="str">
        <f t="shared" si="2"/>
        <v/>
      </c>
      <c r="H16" s="27" t="str">
        <f t="shared" si="3"/>
        <v/>
      </c>
      <c r="I16" s="31" t="str">
        <f t="shared" si="8"/>
        <v/>
      </c>
      <c r="J16" s="31" t="str">
        <f t="shared" si="4"/>
        <v/>
      </c>
      <c r="K16" s="27" t="str">
        <f t="shared" si="5"/>
        <v/>
      </c>
      <c r="L16" s="27"/>
      <c r="M16" s="29" t="str">
        <f t="shared" si="6"/>
        <v/>
      </c>
      <c r="O16" s="27" t="str">
        <f t="shared" si="7"/>
        <v/>
      </c>
    </row>
    <row r="17" spans="1:15" x14ac:dyDescent="0.3">
      <c r="A17" s="16"/>
      <c r="B17" s="28"/>
      <c r="C17" s="28"/>
      <c r="E17" s="30" t="str">
        <f t="shared" si="0"/>
        <v/>
      </c>
      <c r="F17" s="30" t="str">
        <f t="shared" si="1"/>
        <v/>
      </c>
      <c r="G17" s="30" t="str">
        <f t="shared" si="2"/>
        <v/>
      </c>
      <c r="H17" s="27" t="str">
        <f t="shared" si="3"/>
        <v/>
      </c>
      <c r="I17" s="31" t="str">
        <f t="shared" si="8"/>
        <v/>
      </c>
      <c r="J17" s="31" t="str">
        <f t="shared" si="4"/>
        <v/>
      </c>
      <c r="K17" s="27" t="str">
        <f t="shared" si="5"/>
        <v/>
      </c>
      <c r="L17" s="27"/>
      <c r="M17" s="29" t="str">
        <f t="shared" si="6"/>
        <v/>
      </c>
      <c r="O17" s="27" t="str">
        <f t="shared" si="7"/>
        <v/>
      </c>
    </row>
    <row r="18" spans="1:15" x14ac:dyDescent="0.3">
      <c r="A18" s="16"/>
      <c r="B18" s="28"/>
      <c r="C18" s="28"/>
      <c r="E18" s="30" t="str">
        <f t="shared" si="0"/>
        <v/>
      </c>
      <c r="F18" s="30" t="str">
        <f t="shared" si="1"/>
        <v/>
      </c>
      <c r="G18" s="30" t="str">
        <f t="shared" si="2"/>
        <v/>
      </c>
      <c r="H18" s="27" t="str">
        <f t="shared" si="3"/>
        <v/>
      </c>
      <c r="I18" s="31" t="str">
        <f t="shared" si="8"/>
        <v/>
      </c>
      <c r="J18" s="31" t="str">
        <f t="shared" si="4"/>
        <v/>
      </c>
      <c r="K18" s="27" t="str">
        <f t="shared" si="5"/>
        <v/>
      </c>
      <c r="L18" s="27"/>
      <c r="M18" s="29" t="str">
        <f t="shared" si="6"/>
        <v/>
      </c>
      <c r="O18" s="27" t="str">
        <f t="shared" si="7"/>
        <v/>
      </c>
    </row>
    <row r="19" spans="1:15" x14ac:dyDescent="0.3">
      <c r="A19" s="16"/>
      <c r="B19" s="28"/>
      <c r="C19" s="28"/>
      <c r="E19" s="30" t="str">
        <f t="shared" si="0"/>
        <v/>
      </c>
      <c r="F19" s="30" t="str">
        <f t="shared" si="1"/>
        <v/>
      </c>
      <c r="G19" s="30" t="str">
        <f t="shared" si="2"/>
        <v/>
      </c>
      <c r="H19" s="27" t="str">
        <f t="shared" si="3"/>
        <v/>
      </c>
      <c r="I19" s="31" t="str">
        <f t="shared" si="8"/>
        <v/>
      </c>
      <c r="J19" s="31" t="str">
        <f t="shared" si="4"/>
        <v/>
      </c>
      <c r="K19" s="27" t="str">
        <f t="shared" si="5"/>
        <v/>
      </c>
      <c r="L19" s="27"/>
      <c r="M19" s="29" t="str">
        <f t="shared" si="6"/>
        <v/>
      </c>
      <c r="O19" s="27" t="str">
        <f t="shared" si="7"/>
        <v/>
      </c>
    </row>
    <row r="20" spans="1:15" x14ac:dyDescent="0.3">
      <c r="A20" s="16"/>
      <c r="B20" s="28"/>
      <c r="C20" s="28"/>
      <c r="E20" s="30" t="str">
        <f t="shared" si="0"/>
        <v/>
      </c>
      <c r="F20" s="30" t="str">
        <f t="shared" si="1"/>
        <v/>
      </c>
      <c r="G20" s="30" t="str">
        <f t="shared" si="2"/>
        <v/>
      </c>
      <c r="H20" s="27" t="str">
        <f t="shared" si="3"/>
        <v/>
      </c>
      <c r="I20" s="31" t="str">
        <f t="shared" si="8"/>
        <v/>
      </c>
      <c r="J20" s="31" t="str">
        <f t="shared" si="4"/>
        <v/>
      </c>
      <c r="K20" s="27" t="str">
        <f t="shared" si="5"/>
        <v/>
      </c>
      <c r="L20" s="27"/>
      <c r="M20" s="29" t="str">
        <f t="shared" si="6"/>
        <v/>
      </c>
      <c r="O20" s="27" t="str">
        <f t="shared" si="7"/>
        <v/>
      </c>
    </row>
    <row r="21" spans="1:15" x14ac:dyDescent="0.3">
      <c r="A21" s="16"/>
      <c r="B21" s="28"/>
      <c r="C21" s="28"/>
      <c r="D21" s="32"/>
      <c r="E21" s="30" t="str">
        <f t="shared" si="0"/>
        <v/>
      </c>
      <c r="F21" s="30" t="str">
        <f t="shared" si="1"/>
        <v/>
      </c>
      <c r="G21" s="30" t="str">
        <f t="shared" si="2"/>
        <v/>
      </c>
      <c r="H21" s="27" t="str">
        <f t="shared" si="3"/>
        <v/>
      </c>
      <c r="I21" s="31" t="str">
        <f t="shared" si="8"/>
        <v/>
      </c>
      <c r="J21" s="31" t="str">
        <f t="shared" si="4"/>
        <v/>
      </c>
      <c r="K21" s="27" t="str">
        <f t="shared" si="5"/>
        <v/>
      </c>
      <c r="L21" s="27"/>
      <c r="M21" s="29" t="str">
        <f t="shared" si="6"/>
        <v/>
      </c>
      <c r="O21" s="27" t="str">
        <f t="shared" si="7"/>
        <v/>
      </c>
    </row>
    <row r="22" spans="1:15" x14ac:dyDescent="0.3">
      <c r="A22" s="16"/>
      <c r="B22" s="28"/>
      <c r="C22" s="28"/>
      <c r="E22" s="30" t="str">
        <f t="shared" si="0"/>
        <v/>
      </c>
      <c r="F22" s="30" t="str">
        <f t="shared" si="1"/>
        <v/>
      </c>
      <c r="G22" s="30" t="str">
        <f t="shared" si="2"/>
        <v/>
      </c>
      <c r="H22" s="27" t="str">
        <f t="shared" si="3"/>
        <v/>
      </c>
      <c r="I22" s="31" t="str">
        <f t="shared" si="8"/>
        <v/>
      </c>
      <c r="J22" s="31" t="str">
        <f t="shared" si="4"/>
        <v/>
      </c>
      <c r="K22" s="27" t="str">
        <f t="shared" si="5"/>
        <v/>
      </c>
      <c r="L22" s="27"/>
      <c r="M22" s="29" t="str">
        <f t="shared" si="6"/>
        <v/>
      </c>
      <c r="O22" s="27" t="str">
        <f t="shared" si="7"/>
        <v/>
      </c>
    </row>
    <row r="23" spans="1:15" x14ac:dyDescent="0.3">
      <c r="A23" s="16"/>
      <c r="B23" s="28"/>
      <c r="C23" s="28"/>
      <c r="E23" s="30" t="str">
        <f t="shared" si="0"/>
        <v/>
      </c>
      <c r="F23" s="30" t="str">
        <f t="shared" si="1"/>
        <v/>
      </c>
      <c r="G23" s="30" t="str">
        <f t="shared" si="2"/>
        <v/>
      </c>
      <c r="H23" s="27" t="str">
        <f t="shared" si="3"/>
        <v/>
      </c>
      <c r="I23" s="31" t="str">
        <f t="shared" si="8"/>
        <v/>
      </c>
      <c r="J23" s="31" t="str">
        <f t="shared" si="4"/>
        <v/>
      </c>
      <c r="K23" s="27" t="str">
        <f t="shared" si="5"/>
        <v/>
      </c>
      <c r="L23" s="27"/>
      <c r="M23" s="29" t="str">
        <f t="shared" si="6"/>
        <v/>
      </c>
      <c r="O23" s="27" t="str">
        <f t="shared" si="7"/>
        <v/>
      </c>
    </row>
    <row r="24" spans="1:15" x14ac:dyDescent="0.3">
      <c r="A24" s="16"/>
      <c r="B24" s="28"/>
      <c r="C24" s="28"/>
      <c r="E24" s="30" t="str">
        <f t="shared" si="0"/>
        <v/>
      </c>
      <c r="F24" s="30" t="str">
        <f t="shared" si="1"/>
        <v/>
      </c>
      <c r="G24" s="30" t="str">
        <f t="shared" si="2"/>
        <v/>
      </c>
      <c r="H24" s="27" t="str">
        <f t="shared" si="3"/>
        <v/>
      </c>
      <c r="I24" s="31" t="str">
        <f t="shared" si="8"/>
        <v/>
      </c>
      <c r="J24" s="31" t="str">
        <f t="shared" si="4"/>
        <v/>
      </c>
      <c r="K24" s="27" t="str">
        <f t="shared" si="5"/>
        <v/>
      </c>
      <c r="L24" s="27"/>
      <c r="M24" s="29" t="str">
        <f t="shared" si="6"/>
        <v/>
      </c>
      <c r="O24" s="27" t="str">
        <f t="shared" si="7"/>
        <v/>
      </c>
    </row>
    <row r="25" spans="1:15" x14ac:dyDescent="0.3">
      <c r="A25" s="16"/>
      <c r="B25" s="28"/>
      <c r="C25" s="28"/>
      <c r="E25" s="30" t="str">
        <f t="shared" si="0"/>
        <v/>
      </c>
      <c r="F25" s="30" t="str">
        <f t="shared" si="1"/>
        <v/>
      </c>
      <c r="G25" s="30" t="str">
        <f t="shared" si="2"/>
        <v/>
      </c>
      <c r="H25" s="27" t="str">
        <f t="shared" si="3"/>
        <v/>
      </c>
      <c r="I25" s="31" t="str">
        <f t="shared" si="8"/>
        <v/>
      </c>
      <c r="J25" s="31" t="str">
        <f t="shared" si="4"/>
        <v/>
      </c>
      <c r="K25" s="27" t="str">
        <f t="shared" si="5"/>
        <v/>
      </c>
      <c r="L25" s="27"/>
      <c r="M25" s="29" t="str">
        <f t="shared" si="6"/>
        <v/>
      </c>
      <c r="O25" s="27" t="str">
        <f t="shared" si="7"/>
        <v/>
      </c>
    </row>
    <row r="26" spans="1:15" x14ac:dyDescent="0.3">
      <c r="A26" s="16"/>
      <c r="B26" s="28"/>
      <c r="C26" s="28"/>
      <c r="E26" s="30" t="str">
        <f t="shared" si="0"/>
        <v/>
      </c>
      <c r="F26" s="30" t="str">
        <f t="shared" si="1"/>
        <v/>
      </c>
      <c r="G26" s="30" t="str">
        <f t="shared" si="2"/>
        <v/>
      </c>
      <c r="H26" s="27" t="str">
        <f t="shared" si="3"/>
        <v/>
      </c>
      <c r="I26" s="31" t="str">
        <f t="shared" si="8"/>
        <v/>
      </c>
      <c r="J26" s="31" t="str">
        <f t="shared" si="4"/>
        <v/>
      </c>
      <c r="K26" s="27" t="str">
        <f t="shared" si="5"/>
        <v/>
      </c>
      <c r="L26" s="27"/>
      <c r="M26" s="29" t="str">
        <f t="shared" si="6"/>
        <v/>
      </c>
      <c r="O26" s="27" t="str">
        <f t="shared" si="7"/>
        <v/>
      </c>
    </row>
    <row r="27" spans="1:15" x14ac:dyDescent="0.3">
      <c r="A27" s="16"/>
      <c r="B27" s="28"/>
      <c r="C27" s="28"/>
      <c r="E27" s="30" t="str">
        <f t="shared" si="0"/>
        <v/>
      </c>
      <c r="F27" s="30" t="str">
        <f t="shared" si="1"/>
        <v/>
      </c>
      <c r="G27" s="30" t="str">
        <f t="shared" si="2"/>
        <v/>
      </c>
      <c r="H27" s="27" t="str">
        <f t="shared" si="3"/>
        <v/>
      </c>
      <c r="I27" s="31" t="str">
        <f t="shared" si="8"/>
        <v/>
      </c>
      <c r="J27" s="31" t="str">
        <f t="shared" si="4"/>
        <v/>
      </c>
      <c r="K27" s="27" t="str">
        <f t="shared" si="5"/>
        <v/>
      </c>
      <c r="L27" s="27"/>
      <c r="M27" s="29" t="str">
        <f t="shared" si="6"/>
        <v/>
      </c>
      <c r="O27" s="27" t="str">
        <f t="shared" si="7"/>
        <v/>
      </c>
    </row>
    <row r="28" spans="1:15" x14ac:dyDescent="0.3">
      <c r="A28" s="16"/>
      <c r="B28" s="28"/>
      <c r="C28" s="28"/>
      <c r="E28" s="30" t="str">
        <f t="shared" si="0"/>
        <v/>
      </c>
      <c r="F28" s="30" t="str">
        <f t="shared" si="1"/>
        <v/>
      </c>
      <c r="G28" s="30" t="str">
        <f t="shared" si="2"/>
        <v/>
      </c>
      <c r="H28" s="27" t="str">
        <f t="shared" si="3"/>
        <v/>
      </c>
      <c r="I28" s="31" t="str">
        <f t="shared" si="8"/>
        <v/>
      </c>
      <c r="J28" s="31" t="str">
        <f t="shared" si="4"/>
        <v/>
      </c>
      <c r="K28" s="27" t="str">
        <f t="shared" si="5"/>
        <v/>
      </c>
      <c r="L28" s="27"/>
      <c r="M28" s="29" t="str">
        <f t="shared" si="6"/>
        <v/>
      </c>
      <c r="O28" s="27" t="str">
        <f t="shared" si="7"/>
        <v/>
      </c>
    </row>
    <row r="29" spans="1:15" x14ac:dyDescent="0.3">
      <c r="A29" s="16"/>
      <c r="B29" s="28"/>
      <c r="C29" s="28"/>
      <c r="E29" s="30" t="str">
        <f t="shared" si="0"/>
        <v/>
      </c>
      <c r="F29" s="30" t="str">
        <f t="shared" si="1"/>
        <v/>
      </c>
      <c r="G29" s="30" t="str">
        <f t="shared" si="2"/>
        <v/>
      </c>
      <c r="H29" s="27" t="str">
        <f t="shared" si="3"/>
        <v/>
      </c>
      <c r="I29" s="31" t="str">
        <f t="shared" si="8"/>
        <v/>
      </c>
      <c r="J29" s="31" t="str">
        <f t="shared" si="4"/>
        <v/>
      </c>
      <c r="K29" s="27" t="str">
        <f t="shared" si="5"/>
        <v/>
      </c>
      <c r="L29" s="27"/>
      <c r="M29" s="29" t="str">
        <f t="shared" si="6"/>
        <v/>
      </c>
      <c r="O29" s="27" t="str">
        <f t="shared" si="7"/>
        <v/>
      </c>
    </row>
    <row r="30" spans="1:15" x14ac:dyDescent="0.3">
      <c r="A30" s="16"/>
      <c r="B30" s="28"/>
      <c r="C30" s="28"/>
      <c r="E30" s="30" t="str">
        <f t="shared" si="0"/>
        <v/>
      </c>
      <c r="F30" s="30" t="str">
        <f t="shared" si="1"/>
        <v/>
      </c>
      <c r="G30" s="30" t="str">
        <f t="shared" si="2"/>
        <v/>
      </c>
      <c r="H30" s="27" t="str">
        <f t="shared" si="3"/>
        <v/>
      </c>
      <c r="I30" s="31" t="str">
        <f t="shared" si="8"/>
        <v/>
      </c>
      <c r="J30" s="31" t="str">
        <f t="shared" si="4"/>
        <v/>
      </c>
      <c r="K30" s="27" t="str">
        <f t="shared" si="5"/>
        <v/>
      </c>
      <c r="L30" s="27"/>
      <c r="M30" s="29" t="str">
        <f t="shared" si="6"/>
        <v/>
      </c>
      <c r="O30" s="27" t="str">
        <f t="shared" si="7"/>
        <v/>
      </c>
    </row>
    <row r="31" spans="1:15" x14ac:dyDescent="0.3">
      <c r="A31" s="16"/>
      <c r="B31" s="28"/>
      <c r="C31" s="28"/>
      <c r="E31" s="30" t="str">
        <f t="shared" si="0"/>
        <v/>
      </c>
      <c r="F31" s="30" t="str">
        <f t="shared" si="1"/>
        <v/>
      </c>
      <c r="G31" s="30" t="str">
        <f t="shared" si="2"/>
        <v/>
      </c>
      <c r="H31" s="27" t="str">
        <f t="shared" si="3"/>
        <v/>
      </c>
      <c r="I31" s="31" t="str">
        <f t="shared" si="8"/>
        <v/>
      </c>
      <c r="J31" s="31" t="str">
        <f t="shared" si="4"/>
        <v/>
      </c>
      <c r="K31" s="27" t="str">
        <f t="shared" si="5"/>
        <v/>
      </c>
      <c r="L31" s="27"/>
      <c r="M31" s="29" t="str">
        <f t="shared" si="6"/>
        <v/>
      </c>
      <c r="O31" s="27" t="str">
        <f t="shared" si="7"/>
        <v/>
      </c>
    </row>
    <row r="32" spans="1:15" x14ac:dyDescent="0.3">
      <c r="A32" s="16"/>
      <c r="B32" s="28"/>
      <c r="C32" s="28"/>
      <c r="E32" s="30" t="str">
        <f t="shared" si="0"/>
        <v/>
      </c>
      <c r="F32" s="30" t="str">
        <f t="shared" si="1"/>
        <v/>
      </c>
      <c r="G32" s="30" t="str">
        <f t="shared" si="2"/>
        <v/>
      </c>
      <c r="H32" s="27" t="str">
        <f t="shared" si="3"/>
        <v/>
      </c>
      <c r="I32" s="31" t="str">
        <f t="shared" si="8"/>
        <v/>
      </c>
      <c r="J32" s="31" t="str">
        <f t="shared" si="4"/>
        <v/>
      </c>
      <c r="K32" s="27" t="str">
        <f t="shared" si="5"/>
        <v/>
      </c>
      <c r="L32" s="27"/>
      <c r="M32" s="29" t="str">
        <f t="shared" si="6"/>
        <v/>
      </c>
      <c r="O32" s="27" t="str">
        <f t="shared" si="7"/>
        <v/>
      </c>
    </row>
    <row r="33" spans="1:15" x14ac:dyDescent="0.3">
      <c r="A33" s="16"/>
      <c r="B33" s="28"/>
      <c r="C33" s="28"/>
      <c r="E33" s="30" t="str">
        <f t="shared" si="0"/>
        <v/>
      </c>
      <c r="F33" s="30" t="str">
        <f t="shared" si="1"/>
        <v/>
      </c>
      <c r="G33" s="30" t="str">
        <f t="shared" si="2"/>
        <v/>
      </c>
      <c r="H33" s="27" t="str">
        <f t="shared" si="3"/>
        <v/>
      </c>
      <c r="I33" s="31" t="str">
        <f t="shared" si="8"/>
        <v/>
      </c>
      <c r="J33" s="31" t="str">
        <f t="shared" si="4"/>
        <v/>
      </c>
      <c r="K33" s="27" t="str">
        <f t="shared" si="5"/>
        <v/>
      </c>
      <c r="L33" s="27"/>
      <c r="M33" s="29" t="str">
        <f t="shared" si="6"/>
        <v/>
      </c>
      <c r="O33" s="27" t="str">
        <f t="shared" si="7"/>
        <v/>
      </c>
    </row>
    <row r="34" spans="1:15" x14ac:dyDescent="0.3">
      <c r="A34" s="16"/>
      <c r="B34" s="28"/>
      <c r="C34" s="28"/>
      <c r="E34" s="30" t="str">
        <f t="shared" si="0"/>
        <v/>
      </c>
      <c r="F34" s="30" t="str">
        <f t="shared" si="1"/>
        <v/>
      </c>
      <c r="G34" s="30" t="str">
        <f t="shared" si="2"/>
        <v/>
      </c>
      <c r="H34" s="27" t="str">
        <f t="shared" si="3"/>
        <v/>
      </c>
      <c r="I34" s="31" t="str">
        <f t="shared" si="8"/>
        <v/>
      </c>
      <c r="J34" s="31" t="str">
        <f t="shared" si="4"/>
        <v/>
      </c>
      <c r="K34" s="27" t="str">
        <f t="shared" si="5"/>
        <v/>
      </c>
      <c r="L34" s="27"/>
      <c r="M34" s="29" t="str">
        <f t="shared" si="6"/>
        <v/>
      </c>
      <c r="O34" s="27" t="str">
        <f t="shared" si="7"/>
        <v/>
      </c>
    </row>
    <row r="35" spans="1:15" x14ac:dyDescent="0.3">
      <c r="A35" s="16"/>
      <c r="B35" s="28"/>
      <c r="C35" s="28"/>
      <c r="E35" s="30" t="str">
        <f t="shared" si="0"/>
        <v/>
      </c>
      <c r="F35" s="30" t="str">
        <f t="shared" si="1"/>
        <v/>
      </c>
      <c r="G35" s="30" t="str">
        <f t="shared" si="2"/>
        <v/>
      </c>
      <c r="H35" s="27" t="str">
        <f t="shared" si="3"/>
        <v/>
      </c>
      <c r="I35" s="31" t="str">
        <f t="shared" si="8"/>
        <v/>
      </c>
      <c r="J35" s="31" t="str">
        <f t="shared" si="4"/>
        <v/>
      </c>
      <c r="K35" s="27" t="str">
        <f t="shared" si="5"/>
        <v/>
      </c>
      <c r="L35" s="27"/>
      <c r="M35" s="29" t="str">
        <f t="shared" si="6"/>
        <v/>
      </c>
      <c r="O35" s="27" t="str">
        <f t="shared" si="7"/>
        <v/>
      </c>
    </row>
    <row r="36" spans="1:15" x14ac:dyDescent="0.3">
      <c r="A36" s="16"/>
      <c r="B36" s="28"/>
      <c r="C36" s="28"/>
      <c r="E36" s="30" t="str">
        <f t="shared" si="0"/>
        <v/>
      </c>
      <c r="F36" s="30" t="str">
        <f t="shared" si="1"/>
        <v/>
      </c>
      <c r="G36" s="30" t="str">
        <f t="shared" si="2"/>
        <v/>
      </c>
      <c r="H36" s="27" t="str">
        <f t="shared" si="3"/>
        <v/>
      </c>
      <c r="I36" s="31" t="str">
        <f t="shared" si="8"/>
        <v/>
      </c>
      <c r="J36" s="31" t="str">
        <f t="shared" si="4"/>
        <v/>
      </c>
      <c r="K36" s="27" t="str">
        <f t="shared" si="5"/>
        <v/>
      </c>
      <c r="L36" s="27"/>
      <c r="M36" s="29" t="str">
        <f t="shared" si="6"/>
        <v/>
      </c>
      <c r="O36" s="27" t="str">
        <f t="shared" si="7"/>
        <v/>
      </c>
    </row>
    <row r="37" spans="1:15" x14ac:dyDescent="0.3">
      <c r="A37" s="16"/>
      <c r="B37" s="28"/>
      <c r="C37" s="28"/>
      <c r="E37" s="30" t="str">
        <f t="shared" si="0"/>
        <v/>
      </c>
      <c r="F37" s="30" t="str">
        <f t="shared" si="1"/>
        <v/>
      </c>
      <c r="G37" s="30" t="str">
        <f t="shared" si="2"/>
        <v/>
      </c>
      <c r="H37" s="27" t="str">
        <f t="shared" si="3"/>
        <v/>
      </c>
      <c r="I37" s="31" t="str">
        <f t="shared" si="8"/>
        <v/>
      </c>
      <c r="J37" s="31" t="str">
        <f t="shared" si="4"/>
        <v/>
      </c>
      <c r="K37" s="27" t="str">
        <f t="shared" si="5"/>
        <v/>
      </c>
      <c r="L37" s="27"/>
      <c r="M37" s="29" t="str">
        <f t="shared" si="6"/>
        <v/>
      </c>
      <c r="O37" s="27" t="str">
        <f t="shared" si="7"/>
        <v/>
      </c>
    </row>
    <row r="38" spans="1:15" x14ac:dyDescent="0.3">
      <c r="A38" s="16"/>
      <c r="B38" s="28"/>
      <c r="C38" s="28"/>
      <c r="E38" s="30" t="str">
        <f t="shared" si="0"/>
        <v/>
      </c>
      <c r="F38" s="30" t="str">
        <f t="shared" si="1"/>
        <v/>
      </c>
      <c r="G38" s="30" t="str">
        <f t="shared" si="2"/>
        <v/>
      </c>
      <c r="H38" s="27" t="str">
        <f t="shared" si="3"/>
        <v/>
      </c>
      <c r="I38" s="31" t="str">
        <f t="shared" si="8"/>
        <v/>
      </c>
      <c r="J38" s="31" t="str">
        <f t="shared" si="4"/>
        <v/>
      </c>
      <c r="K38" s="27" t="str">
        <f t="shared" si="5"/>
        <v/>
      </c>
      <c r="L38" s="27"/>
      <c r="M38" s="29" t="str">
        <f t="shared" si="6"/>
        <v/>
      </c>
      <c r="O38" s="27" t="str">
        <f t="shared" si="7"/>
        <v/>
      </c>
    </row>
    <row r="39" spans="1:15" x14ac:dyDescent="0.3">
      <c r="A39" s="16"/>
      <c r="B39" s="28"/>
      <c r="C39" s="28"/>
      <c r="E39" s="30" t="str">
        <f t="shared" si="0"/>
        <v/>
      </c>
      <c r="F39" s="30" t="str">
        <f t="shared" si="1"/>
        <v/>
      </c>
      <c r="G39" s="30" t="str">
        <f t="shared" si="2"/>
        <v/>
      </c>
      <c r="H39" s="27" t="str">
        <f t="shared" si="3"/>
        <v/>
      </c>
      <c r="I39" s="31" t="str">
        <f t="shared" si="8"/>
        <v/>
      </c>
      <c r="J39" s="31" t="str">
        <f t="shared" si="4"/>
        <v/>
      </c>
      <c r="K39" s="27" t="str">
        <f t="shared" si="5"/>
        <v/>
      </c>
      <c r="L39" s="27"/>
      <c r="M39" s="29" t="str">
        <f t="shared" si="6"/>
        <v/>
      </c>
      <c r="O39" s="27" t="str">
        <f t="shared" si="7"/>
        <v/>
      </c>
    </row>
    <row r="40" spans="1:15" x14ac:dyDescent="0.3">
      <c r="A40" s="16"/>
      <c r="B40" s="28"/>
      <c r="C40" s="28"/>
      <c r="E40" s="30" t="str">
        <f t="shared" si="0"/>
        <v/>
      </c>
      <c r="F40" s="30" t="str">
        <f t="shared" si="1"/>
        <v/>
      </c>
      <c r="G40" s="30" t="str">
        <f t="shared" si="2"/>
        <v/>
      </c>
      <c r="H40" s="27" t="str">
        <f t="shared" si="3"/>
        <v/>
      </c>
      <c r="I40" s="31" t="str">
        <f t="shared" si="8"/>
        <v/>
      </c>
      <c r="J40" s="31" t="str">
        <f t="shared" si="4"/>
        <v/>
      </c>
      <c r="K40" s="27" t="str">
        <f t="shared" si="5"/>
        <v/>
      </c>
      <c r="L40" s="27"/>
      <c r="M40" s="29" t="str">
        <f t="shared" si="6"/>
        <v/>
      </c>
      <c r="O40" s="27" t="str">
        <f t="shared" si="7"/>
        <v/>
      </c>
    </row>
    <row r="41" spans="1:15" x14ac:dyDescent="0.3">
      <c r="A41" s="16"/>
      <c r="B41" s="28"/>
      <c r="C41" s="28"/>
      <c r="E41" s="30" t="str">
        <f t="shared" si="0"/>
        <v/>
      </c>
      <c r="F41" s="30" t="str">
        <f t="shared" si="1"/>
        <v/>
      </c>
      <c r="G41" s="30" t="str">
        <f t="shared" si="2"/>
        <v/>
      </c>
      <c r="H41" s="27" t="str">
        <f t="shared" si="3"/>
        <v/>
      </c>
      <c r="I41" s="31" t="str">
        <f t="shared" si="8"/>
        <v/>
      </c>
      <c r="J41" s="31" t="str">
        <f t="shared" si="4"/>
        <v/>
      </c>
      <c r="K41" s="27" t="str">
        <f t="shared" si="5"/>
        <v/>
      </c>
      <c r="L41" s="27"/>
      <c r="M41" s="29" t="str">
        <f t="shared" si="6"/>
        <v/>
      </c>
      <c r="O41" s="27" t="str">
        <f t="shared" si="7"/>
        <v/>
      </c>
    </row>
    <row r="42" spans="1:15" x14ac:dyDescent="0.3">
      <c r="A42" s="16"/>
      <c r="B42" s="28"/>
      <c r="C42" s="28"/>
      <c r="E42" s="30" t="str">
        <f t="shared" si="0"/>
        <v/>
      </c>
      <c r="F42" s="30" t="str">
        <f t="shared" si="1"/>
        <v/>
      </c>
      <c r="G42" s="30" t="str">
        <f t="shared" si="2"/>
        <v/>
      </c>
      <c r="H42" s="27" t="str">
        <f t="shared" si="3"/>
        <v/>
      </c>
      <c r="I42" s="31" t="str">
        <f t="shared" si="8"/>
        <v/>
      </c>
      <c r="J42" s="31" t="str">
        <f t="shared" si="4"/>
        <v/>
      </c>
      <c r="K42" s="27" t="str">
        <f t="shared" si="5"/>
        <v/>
      </c>
      <c r="L42" s="27"/>
      <c r="M42" s="29" t="str">
        <f t="shared" si="6"/>
        <v/>
      </c>
      <c r="O42" s="27" t="str">
        <f t="shared" si="7"/>
        <v/>
      </c>
    </row>
    <row r="43" spans="1:15" x14ac:dyDescent="0.3">
      <c r="A43" s="16"/>
      <c r="B43" s="28"/>
      <c r="C43" s="28"/>
      <c r="E43" s="30" t="str">
        <f t="shared" si="0"/>
        <v/>
      </c>
      <c r="F43" s="30" t="str">
        <f t="shared" si="1"/>
        <v/>
      </c>
      <c r="G43" s="30" t="str">
        <f t="shared" si="2"/>
        <v/>
      </c>
      <c r="H43" s="27" t="str">
        <f t="shared" si="3"/>
        <v/>
      </c>
      <c r="I43" s="31" t="str">
        <f t="shared" si="8"/>
        <v/>
      </c>
      <c r="J43" s="31" t="str">
        <f t="shared" si="4"/>
        <v/>
      </c>
      <c r="K43" s="27" t="str">
        <f t="shared" si="5"/>
        <v/>
      </c>
      <c r="L43" s="27"/>
      <c r="M43" s="29" t="str">
        <f t="shared" si="6"/>
        <v/>
      </c>
      <c r="O43" s="27" t="str">
        <f t="shared" si="7"/>
        <v/>
      </c>
    </row>
    <row r="44" spans="1:15" x14ac:dyDescent="0.3">
      <c r="A44" s="16"/>
      <c r="B44" s="28"/>
      <c r="C44" s="28"/>
      <c r="E44" s="30" t="str">
        <f t="shared" si="0"/>
        <v/>
      </c>
      <c r="F44" s="30" t="str">
        <f t="shared" si="1"/>
        <v/>
      </c>
      <c r="G44" s="30" t="str">
        <f t="shared" si="2"/>
        <v/>
      </c>
      <c r="H44" s="27" t="str">
        <f t="shared" si="3"/>
        <v/>
      </c>
      <c r="I44" s="31" t="str">
        <f t="shared" si="8"/>
        <v/>
      </c>
      <c r="J44" s="31" t="str">
        <f t="shared" si="4"/>
        <v/>
      </c>
      <c r="K44" s="27" t="str">
        <f t="shared" si="5"/>
        <v/>
      </c>
      <c r="L44" s="27"/>
      <c r="M44" s="29" t="str">
        <f t="shared" si="6"/>
        <v/>
      </c>
      <c r="O44" s="27" t="str">
        <f t="shared" si="7"/>
        <v/>
      </c>
    </row>
    <row r="45" spans="1:15" x14ac:dyDescent="0.3">
      <c r="A45" s="16"/>
      <c r="B45" s="28"/>
      <c r="C45" s="28"/>
      <c r="E45" s="30" t="str">
        <f t="shared" si="0"/>
        <v/>
      </c>
      <c r="F45" s="30" t="str">
        <f t="shared" si="1"/>
        <v/>
      </c>
      <c r="G45" s="30" t="str">
        <f t="shared" si="2"/>
        <v/>
      </c>
      <c r="H45" s="27" t="str">
        <f t="shared" si="3"/>
        <v/>
      </c>
      <c r="I45" s="31" t="str">
        <f t="shared" si="8"/>
        <v/>
      </c>
      <c r="J45" s="31" t="str">
        <f t="shared" si="4"/>
        <v/>
      </c>
      <c r="K45" s="27" t="str">
        <f t="shared" si="5"/>
        <v/>
      </c>
      <c r="L45" s="27"/>
      <c r="M45" s="29" t="str">
        <f t="shared" si="6"/>
        <v/>
      </c>
      <c r="O45" s="27" t="str">
        <f t="shared" si="7"/>
        <v/>
      </c>
    </row>
    <row r="46" spans="1:15" x14ac:dyDescent="0.3">
      <c r="A46" s="16"/>
      <c r="B46" s="28"/>
      <c r="C46" s="28"/>
      <c r="E46" s="30" t="str">
        <f t="shared" si="0"/>
        <v/>
      </c>
      <c r="F46" s="30" t="str">
        <f t="shared" si="1"/>
        <v/>
      </c>
      <c r="G46" s="30" t="str">
        <f t="shared" si="2"/>
        <v/>
      </c>
      <c r="H46" s="27" t="str">
        <f t="shared" si="3"/>
        <v/>
      </c>
      <c r="I46" s="31" t="str">
        <f t="shared" si="8"/>
        <v/>
      </c>
      <c r="J46" s="31" t="str">
        <f t="shared" si="4"/>
        <v/>
      </c>
      <c r="K46" s="27" t="str">
        <f t="shared" si="5"/>
        <v/>
      </c>
      <c r="L46" s="27"/>
      <c r="M46" s="29" t="str">
        <f t="shared" si="6"/>
        <v/>
      </c>
      <c r="O46" s="27" t="str">
        <f t="shared" si="7"/>
        <v/>
      </c>
    </row>
    <row r="47" spans="1:15" x14ac:dyDescent="0.3">
      <c r="A47" s="16"/>
      <c r="B47" s="28"/>
      <c r="C47" s="28"/>
      <c r="E47" s="30" t="str">
        <f t="shared" si="0"/>
        <v/>
      </c>
      <c r="F47" s="30" t="str">
        <f t="shared" si="1"/>
        <v/>
      </c>
      <c r="G47" s="30" t="str">
        <f t="shared" si="2"/>
        <v/>
      </c>
      <c r="H47" s="27" t="str">
        <f t="shared" si="3"/>
        <v/>
      </c>
      <c r="I47" s="31" t="str">
        <f t="shared" si="8"/>
        <v/>
      </c>
      <c r="J47" s="31" t="str">
        <f t="shared" si="4"/>
        <v/>
      </c>
      <c r="K47" s="27" t="str">
        <f t="shared" si="5"/>
        <v/>
      </c>
      <c r="L47" s="27"/>
      <c r="M47" s="29" t="str">
        <f t="shared" si="6"/>
        <v/>
      </c>
      <c r="O47" s="27" t="str">
        <f t="shared" si="7"/>
        <v/>
      </c>
    </row>
    <row r="48" spans="1:15" x14ac:dyDescent="0.3">
      <c r="A48" s="16"/>
      <c r="B48" s="28"/>
      <c r="C48" s="28"/>
      <c r="E48" s="30" t="str">
        <f t="shared" si="0"/>
        <v/>
      </c>
      <c r="F48" s="30" t="str">
        <f t="shared" si="1"/>
        <v/>
      </c>
      <c r="G48" s="30" t="str">
        <f t="shared" si="2"/>
        <v/>
      </c>
      <c r="H48" s="27" t="str">
        <f t="shared" si="3"/>
        <v/>
      </c>
      <c r="I48" s="31" t="str">
        <f t="shared" si="8"/>
        <v/>
      </c>
      <c r="J48" s="31" t="str">
        <f t="shared" si="4"/>
        <v/>
      </c>
      <c r="K48" s="27" t="str">
        <f t="shared" si="5"/>
        <v/>
      </c>
      <c r="L48" s="27"/>
      <c r="M48" s="29" t="str">
        <f t="shared" si="6"/>
        <v/>
      </c>
      <c r="O48" s="27" t="str">
        <f t="shared" si="7"/>
        <v/>
      </c>
    </row>
    <row r="49" spans="1:15" x14ac:dyDescent="0.3">
      <c r="A49" s="16"/>
      <c r="B49" s="28"/>
      <c r="C49" s="28"/>
      <c r="E49" s="30" t="str">
        <f t="shared" si="0"/>
        <v/>
      </c>
      <c r="F49" s="30" t="str">
        <f t="shared" si="1"/>
        <v/>
      </c>
      <c r="G49" s="30" t="str">
        <f t="shared" si="2"/>
        <v/>
      </c>
      <c r="H49" s="27" t="str">
        <f t="shared" si="3"/>
        <v/>
      </c>
      <c r="I49" s="31" t="str">
        <f t="shared" si="8"/>
        <v/>
      </c>
      <c r="J49" s="31" t="str">
        <f t="shared" si="4"/>
        <v/>
      </c>
      <c r="K49" s="27" t="str">
        <f t="shared" si="5"/>
        <v/>
      </c>
      <c r="L49" s="27"/>
      <c r="M49" s="29" t="str">
        <f t="shared" si="6"/>
        <v/>
      </c>
      <c r="O49" s="27" t="str">
        <f t="shared" si="7"/>
        <v/>
      </c>
    </row>
    <row r="50" spans="1:15" x14ac:dyDescent="0.3">
      <c r="A50" s="16"/>
      <c r="B50" s="28"/>
      <c r="C50" s="28"/>
      <c r="E50" s="30" t="str">
        <f t="shared" si="0"/>
        <v/>
      </c>
      <c r="F50" s="30" t="str">
        <f t="shared" si="1"/>
        <v/>
      </c>
      <c r="G50" s="30" t="str">
        <f t="shared" si="2"/>
        <v/>
      </c>
      <c r="H50" s="27" t="str">
        <f t="shared" si="3"/>
        <v/>
      </c>
      <c r="I50" s="31" t="str">
        <f t="shared" si="8"/>
        <v/>
      </c>
      <c r="J50" s="31" t="str">
        <f t="shared" si="4"/>
        <v/>
      </c>
      <c r="K50" s="27" t="str">
        <f t="shared" si="5"/>
        <v/>
      </c>
      <c r="L50" s="27"/>
      <c r="M50" s="29" t="str">
        <f t="shared" si="6"/>
        <v/>
      </c>
      <c r="O50" s="27" t="str">
        <f t="shared" si="7"/>
        <v/>
      </c>
    </row>
    <row r="51" spans="1:15" x14ac:dyDescent="0.3">
      <c r="A51" s="16"/>
      <c r="B51" s="28"/>
      <c r="C51" s="28"/>
      <c r="E51" s="30" t="str">
        <f t="shared" si="0"/>
        <v/>
      </c>
      <c r="F51" s="30" t="str">
        <f t="shared" si="1"/>
        <v/>
      </c>
      <c r="G51" s="30" t="str">
        <f t="shared" si="2"/>
        <v/>
      </c>
      <c r="H51" s="27" t="str">
        <f t="shared" si="3"/>
        <v/>
      </c>
      <c r="I51" s="31" t="str">
        <f t="shared" si="8"/>
        <v/>
      </c>
      <c r="J51" s="31" t="str">
        <f t="shared" si="4"/>
        <v/>
      </c>
      <c r="K51" s="27" t="str">
        <f t="shared" si="5"/>
        <v/>
      </c>
      <c r="L51" s="27"/>
      <c r="M51" s="29" t="str">
        <f t="shared" si="6"/>
        <v/>
      </c>
      <c r="O51" s="27" t="str">
        <f t="shared" si="7"/>
        <v/>
      </c>
    </row>
    <row r="52" spans="1:15" x14ac:dyDescent="0.3">
      <c r="A52" s="16"/>
      <c r="B52" s="28"/>
      <c r="C52" s="28"/>
      <c r="E52" s="30" t="str">
        <f t="shared" si="0"/>
        <v/>
      </c>
      <c r="F52" s="30" t="str">
        <f t="shared" si="1"/>
        <v/>
      </c>
      <c r="G52" s="30" t="str">
        <f t="shared" si="2"/>
        <v/>
      </c>
      <c r="H52" s="27" t="str">
        <f t="shared" si="3"/>
        <v/>
      </c>
      <c r="I52" s="31" t="str">
        <f t="shared" si="8"/>
        <v/>
      </c>
      <c r="J52" s="31" t="str">
        <f t="shared" si="4"/>
        <v/>
      </c>
      <c r="K52" s="27" t="str">
        <f t="shared" si="5"/>
        <v/>
      </c>
      <c r="L52" s="27"/>
      <c r="M52" s="29" t="str">
        <f t="shared" si="6"/>
        <v/>
      </c>
      <c r="O52" s="27" t="str">
        <f t="shared" si="7"/>
        <v/>
      </c>
    </row>
    <row r="53" spans="1:15" x14ac:dyDescent="0.3">
      <c r="A53" s="16"/>
      <c r="B53" s="28"/>
      <c r="C53" s="28"/>
      <c r="E53" s="30" t="str">
        <f t="shared" si="0"/>
        <v/>
      </c>
      <c r="F53" s="30" t="str">
        <f t="shared" si="1"/>
        <v/>
      </c>
      <c r="G53" s="30" t="str">
        <f t="shared" si="2"/>
        <v/>
      </c>
      <c r="H53" s="27" t="str">
        <f t="shared" si="3"/>
        <v/>
      </c>
      <c r="I53" s="31" t="str">
        <f t="shared" si="8"/>
        <v/>
      </c>
      <c r="J53" s="31" t="str">
        <f t="shared" si="4"/>
        <v/>
      </c>
      <c r="K53" s="27" t="str">
        <f t="shared" si="5"/>
        <v/>
      </c>
      <c r="L53" s="27"/>
      <c r="M53" s="29" t="str">
        <f t="shared" si="6"/>
        <v/>
      </c>
      <c r="O53" s="27" t="str">
        <f t="shared" si="7"/>
        <v/>
      </c>
    </row>
    <row r="54" spans="1:15" x14ac:dyDescent="0.3">
      <c r="A54" s="16"/>
      <c r="B54" s="28"/>
      <c r="C54" s="28"/>
      <c r="E54" s="30" t="str">
        <f t="shared" si="0"/>
        <v/>
      </c>
      <c r="F54" s="30" t="str">
        <f t="shared" si="1"/>
        <v/>
      </c>
      <c r="G54" s="30" t="str">
        <f t="shared" si="2"/>
        <v/>
      </c>
      <c r="H54" s="27" t="str">
        <f t="shared" si="3"/>
        <v/>
      </c>
      <c r="I54" s="31" t="str">
        <f t="shared" si="8"/>
        <v/>
      </c>
      <c r="J54" s="31" t="str">
        <f t="shared" si="4"/>
        <v/>
      </c>
      <c r="K54" s="27" t="str">
        <f t="shared" si="5"/>
        <v/>
      </c>
      <c r="L54" s="27"/>
      <c r="M54" s="29" t="str">
        <f t="shared" si="6"/>
        <v/>
      </c>
      <c r="O54" s="27" t="str">
        <f t="shared" si="7"/>
        <v/>
      </c>
    </row>
    <row r="55" spans="1:15" x14ac:dyDescent="0.3">
      <c r="A55" s="16"/>
      <c r="B55" s="28"/>
      <c r="C55" s="28"/>
      <c r="E55" s="30" t="str">
        <f t="shared" si="0"/>
        <v/>
      </c>
      <c r="F55" s="30" t="str">
        <f t="shared" si="1"/>
        <v/>
      </c>
      <c r="G55" s="30" t="str">
        <f t="shared" si="2"/>
        <v/>
      </c>
      <c r="H55" s="27" t="str">
        <f t="shared" si="3"/>
        <v/>
      </c>
      <c r="I55" s="31" t="str">
        <f t="shared" si="8"/>
        <v/>
      </c>
      <c r="J55" s="31" t="str">
        <f t="shared" si="4"/>
        <v/>
      </c>
      <c r="K55" s="27" t="str">
        <f t="shared" si="5"/>
        <v/>
      </c>
      <c r="L55" s="27"/>
      <c r="M55" s="29" t="str">
        <f t="shared" si="6"/>
        <v/>
      </c>
      <c r="O55" s="27" t="str">
        <f t="shared" si="7"/>
        <v/>
      </c>
    </row>
    <row r="56" spans="1:15" x14ac:dyDescent="0.3">
      <c r="A56" s="16"/>
      <c r="B56" s="28"/>
      <c r="C56" s="28"/>
      <c r="E56" s="30" t="str">
        <f t="shared" si="0"/>
        <v/>
      </c>
      <c r="F56" s="30" t="str">
        <f t="shared" si="1"/>
        <v/>
      </c>
      <c r="G56" s="30" t="str">
        <f t="shared" si="2"/>
        <v/>
      </c>
      <c r="H56" s="27" t="str">
        <f t="shared" si="3"/>
        <v/>
      </c>
      <c r="I56" s="31" t="str">
        <f t="shared" si="8"/>
        <v/>
      </c>
      <c r="J56" s="31" t="str">
        <f t="shared" si="4"/>
        <v/>
      </c>
      <c r="K56" s="27" t="str">
        <f t="shared" si="5"/>
        <v/>
      </c>
      <c r="L56" s="27"/>
      <c r="M56" s="29" t="str">
        <f t="shared" si="6"/>
        <v/>
      </c>
      <c r="O56" s="27" t="str">
        <f t="shared" si="7"/>
        <v/>
      </c>
    </row>
    <row r="57" spans="1:15" x14ac:dyDescent="0.3">
      <c r="A57" s="16"/>
      <c r="B57" s="28"/>
      <c r="C57" s="28"/>
      <c r="E57" s="30" t="str">
        <f t="shared" si="0"/>
        <v/>
      </c>
      <c r="F57" s="30" t="str">
        <f t="shared" si="1"/>
        <v/>
      </c>
      <c r="G57" s="30" t="str">
        <f t="shared" si="2"/>
        <v/>
      </c>
      <c r="H57" s="27" t="str">
        <f t="shared" si="3"/>
        <v/>
      </c>
      <c r="I57" s="31" t="str">
        <f t="shared" si="8"/>
        <v/>
      </c>
      <c r="J57" s="31" t="str">
        <f t="shared" si="4"/>
        <v/>
      </c>
      <c r="K57" s="27" t="str">
        <f t="shared" si="5"/>
        <v/>
      </c>
      <c r="L57" s="27"/>
      <c r="M57" s="29" t="str">
        <f t="shared" si="6"/>
        <v/>
      </c>
      <c r="O57" s="27" t="str">
        <f t="shared" si="7"/>
        <v/>
      </c>
    </row>
    <row r="58" spans="1:15" x14ac:dyDescent="0.3">
      <c r="A58" s="16"/>
      <c r="B58" s="28"/>
      <c r="C58" s="28"/>
      <c r="E58" s="30" t="str">
        <f t="shared" si="0"/>
        <v/>
      </c>
      <c r="F58" s="30" t="str">
        <f t="shared" si="1"/>
        <v/>
      </c>
      <c r="G58" s="30" t="str">
        <f t="shared" si="2"/>
        <v/>
      </c>
      <c r="H58" s="27" t="str">
        <f t="shared" si="3"/>
        <v/>
      </c>
      <c r="I58" s="31" t="str">
        <f t="shared" si="8"/>
        <v/>
      </c>
      <c r="J58" s="31" t="str">
        <f t="shared" si="4"/>
        <v/>
      </c>
      <c r="K58" s="27" t="str">
        <f t="shared" si="5"/>
        <v/>
      </c>
      <c r="L58" s="27"/>
      <c r="M58" s="29" t="str">
        <f t="shared" si="6"/>
        <v/>
      </c>
      <c r="O58" s="27" t="str">
        <f t="shared" si="7"/>
        <v/>
      </c>
    </row>
    <row r="59" spans="1:15" x14ac:dyDescent="0.3">
      <c r="A59" s="16"/>
      <c r="B59" s="28"/>
      <c r="C59" s="28"/>
      <c r="E59" s="30" t="str">
        <f t="shared" si="0"/>
        <v/>
      </c>
      <c r="F59" s="30" t="str">
        <f t="shared" si="1"/>
        <v/>
      </c>
      <c r="G59" s="30" t="str">
        <f t="shared" si="2"/>
        <v/>
      </c>
      <c r="H59" s="27" t="str">
        <f t="shared" si="3"/>
        <v/>
      </c>
      <c r="I59" s="31" t="str">
        <f t="shared" si="8"/>
        <v/>
      </c>
      <c r="J59" s="31" t="str">
        <f t="shared" si="4"/>
        <v/>
      </c>
      <c r="K59" s="27" t="str">
        <f t="shared" si="5"/>
        <v/>
      </c>
      <c r="L59" s="27"/>
      <c r="M59" s="29" t="str">
        <f t="shared" si="6"/>
        <v/>
      </c>
      <c r="O59" s="27" t="str">
        <f t="shared" si="7"/>
        <v/>
      </c>
    </row>
    <row r="60" spans="1:15" x14ac:dyDescent="0.3">
      <c r="A60" s="16"/>
      <c r="B60" s="28"/>
      <c r="C60" s="28"/>
      <c r="E60" s="30" t="str">
        <f t="shared" si="0"/>
        <v/>
      </c>
      <c r="F60" s="30" t="str">
        <f t="shared" si="1"/>
        <v/>
      </c>
      <c r="G60" s="30" t="str">
        <f t="shared" si="2"/>
        <v/>
      </c>
      <c r="H60" s="27" t="str">
        <f t="shared" si="3"/>
        <v/>
      </c>
      <c r="I60" s="31" t="str">
        <f t="shared" si="8"/>
        <v/>
      </c>
      <c r="J60" s="31" t="str">
        <f t="shared" si="4"/>
        <v/>
      </c>
      <c r="K60" s="27" t="str">
        <f t="shared" si="5"/>
        <v/>
      </c>
      <c r="L60" s="27"/>
      <c r="M60" s="29" t="str">
        <f t="shared" si="6"/>
        <v/>
      </c>
      <c r="O60" s="27" t="str">
        <f t="shared" si="7"/>
        <v/>
      </c>
    </row>
    <row r="61" spans="1:15" x14ac:dyDescent="0.3">
      <c r="A61" s="16"/>
      <c r="B61" s="28"/>
      <c r="C61" s="28"/>
      <c r="H61" s="30" t="str">
        <f t="shared" si="3"/>
        <v/>
      </c>
    </row>
    <row r="62" spans="1:15" x14ac:dyDescent="0.3">
      <c r="A62" s="16"/>
      <c r="B62" s="28"/>
      <c r="C62" s="28"/>
      <c r="H62" s="30" t="str">
        <f t="shared" si="3"/>
        <v/>
      </c>
    </row>
    <row r="63" spans="1:15" x14ac:dyDescent="0.3">
      <c r="A63" s="16"/>
      <c r="B63" s="28"/>
      <c r="C63" s="28"/>
      <c r="H63" s="30" t="str">
        <f t="shared" si="3"/>
        <v/>
      </c>
    </row>
    <row r="64" spans="1:15" x14ac:dyDescent="0.3">
      <c r="A64" s="16"/>
      <c r="B64" s="28"/>
      <c r="C64" s="28"/>
      <c r="H64" s="30" t="str">
        <f t="shared" si="3"/>
        <v/>
      </c>
    </row>
    <row r="65" spans="1:8" x14ac:dyDescent="0.3">
      <c r="A65" s="16"/>
      <c r="B65" s="28"/>
      <c r="C65" s="28"/>
      <c r="H65" s="30" t="str">
        <f t="shared" si="3"/>
        <v/>
      </c>
    </row>
    <row r="66" spans="1:8" x14ac:dyDescent="0.3">
      <c r="A66" s="16"/>
      <c r="B66" s="28"/>
      <c r="C66" s="28"/>
      <c r="H66" s="30" t="str">
        <f t="shared" si="3"/>
        <v/>
      </c>
    </row>
    <row r="67" spans="1:8" x14ac:dyDescent="0.3">
      <c r="A67" s="16"/>
      <c r="B67" s="28"/>
      <c r="C67" s="28"/>
      <c r="H67" s="30" t="str">
        <f t="shared" ref="H67:H87" si="9">CONCATENATE(IF(ISNUMBER(SEARCH("ST1",A67)),"ST1", ""),IF(ISNUMBER(SEARCH("ST2",A67)),"ST2", ""),IF(ISNUMBER(SEARCH("ST3",A67)),"ST3", ""),IF(ISNUMBER(SEARCH("ST4",A67)),"ST4", ""),IF(ISNUMBER(SEARCH("ST5",A67)),"ST5", ""))</f>
        <v/>
      </c>
    </row>
    <row r="68" spans="1:8" x14ac:dyDescent="0.3">
      <c r="A68" s="16"/>
      <c r="B68" s="28"/>
      <c r="C68" s="28"/>
      <c r="H68" s="30" t="str">
        <f t="shared" si="9"/>
        <v/>
      </c>
    </row>
    <row r="69" spans="1:8" x14ac:dyDescent="0.3">
      <c r="A69" s="16"/>
      <c r="B69" s="28"/>
      <c r="C69" s="28"/>
      <c r="H69" s="30" t="str">
        <f t="shared" si="9"/>
        <v/>
      </c>
    </row>
    <row r="70" spans="1:8" x14ac:dyDescent="0.3">
      <c r="A70" s="16"/>
      <c r="B70" s="28"/>
      <c r="C70" s="28"/>
      <c r="H70" s="30" t="str">
        <f t="shared" si="9"/>
        <v/>
      </c>
    </row>
    <row r="71" spans="1:8" x14ac:dyDescent="0.3">
      <c r="A71" s="16"/>
      <c r="B71" s="28"/>
      <c r="C71" s="28"/>
      <c r="H71" s="30" t="str">
        <f t="shared" si="9"/>
        <v/>
      </c>
    </row>
    <row r="72" spans="1:8" x14ac:dyDescent="0.3">
      <c r="A72" s="16"/>
      <c r="B72" s="28"/>
      <c r="C72" s="28"/>
      <c r="H72" s="30" t="str">
        <f t="shared" si="9"/>
        <v/>
      </c>
    </row>
    <row r="73" spans="1:8" x14ac:dyDescent="0.3">
      <c r="A73" s="16"/>
      <c r="B73" s="28"/>
      <c r="C73" s="28"/>
      <c r="H73" s="30" t="str">
        <f t="shared" si="9"/>
        <v/>
      </c>
    </row>
    <row r="74" spans="1:8" x14ac:dyDescent="0.3">
      <c r="A74" s="16"/>
      <c r="B74" s="28"/>
      <c r="C74" s="28"/>
      <c r="H74" s="30" t="str">
        <f t="shared" si="9"/>
        <v/>
      </c>
    </row>
    <row r="75" spans="1:8" x14ac:dyDescent="0.3">
      <c r="A75" s="16"/>
      <c r="B75" s="28"/>
      <c r="C75" s="28"/>
      <c r="H75" s="30" t="str">
        <f t="shared" si="9"/>
        <v/>
      </c>
    </row>
    <row r="76" spans="1:8" x14ac:dyDescent="0.3">
      <c r="A76" s="16"/>
      <c r="B76" s="28"/>
      <c r="C76" s="28"/>
      <c r="H76" s="30" t="str">
        <f t="shared" si="9"/>
        <v/>
      </c>
    </row>
    <row r="77" spans="1:8" x14ac:dyDescent="0.3">
      <c r="A77" s="16"/>
      <c r="B77" s="28"/>
      <c r="C77" s="28"/>
      <c r="H77" s="30" t="str">
        <f t="shared" si="9"/>
        <v/>
      </c>
    </row>
    <row r="78" spans="1:8" x14ac:dyDescent="0.3">
      <c r="A78" s="16"/>
      <c r="B78" s="28"/>
      <c r="C78" s="28"/>
      <c r="H78" s="30" t="str">
        <f t="shared" si="9"/>
        <v/>
      </c>
    </row>
    <row r="79" spans="1:8" x14ac:dyDescent="0.3">
      <c r="A79" s="16"/>
      <c r="B79" s="28"/>
      <c r="C79" s="28"/>
      <c r="H79" s="30" t="str">
        <f t="shared" si="9"/>
        <v/>
      </c>
    </row>
    <row r="80" spans="1:8" x14ac:dyDescent="0.3">
      <c r="A80" s="16"/>
      <c r="B80" s="28"/>
      <c r="C80" s="28"/>
      <c r="H80" s="30" t="str">
        <f t="shared" si="9"/>
        <v/>
      </c>
    </row>
    <row r="81" spans="1:8" x14ac:dyDescent="0.3">
      <c r="A81" s="16"/>
      <c r="B81" s="28"/>
      <c r="C81" s="28"/>
      <c r="H81" s="30" t="str">
        <f t="shared" si="9"/>
        <v/>
      </c>
    </row>
    <row r="82" spans="1:8" x14ac:dyDescent="0.3">
      <c r="A82" s="16"/>
      <c r="B82" s="28"/>
      <c r="C82" s="28"/>
      <c r="H82" s="30" t="str">
        <f t="shared" si="9"/>
        <v/>
      </c>
    </row>
    <row r="83" spans="1:8" x14ac:dyDescent="0.3">
      <c r="A83" s="16"/>
      <c r="B83" s="28"/>
      <c r="C83" s="28"/>
      <c r="H83" s="30" t="str">
        <f t="shared" si="9"/>
        <v/>
      </c>
    </row>
    <row r="84" spans="1:8" x14ac:dyDescent="0.3">
      <c r="A84" s="16"/>
      <c r="B84" s="28"/>
      <c r="C84" s="28"/>
      <c r="H84" s="30" t="str">
        <f t="shared" si="9"/>
        <v/>
      </c>
    </row>
    <row r="85" spans="1:8" x14ac:dyDescent="0.3">
      <c r="A85" s="16"/>
      <c r="B85" s="28"/>
      <c r="C85" s="28"/>
      <c r="H85" s="30" t="str">
        <f t="shared" si="9"/>
        <v/>
      </c>
    </row>
    <row r="86" spans="1:8" x14ac:dyDescent="0.3">
      <c r="A86" s="16"/>
      <c r="B86" s="28"/>
      <c r="C86" s="28"/>
      <c r="H86" s="30" t="str">
        <f t="shared" si="9"/>
        <v/>
      </c>
    </row>
    <row r="87" spans="1:8" x14ac:dyDescent="0.3">
      <c r="A87" s="16"/>
      <c r="B87" s="28"/>
      <c r="C87" s="28"/>
      <c r="H87" s="30" t="str">
        <f t="shared" si="9"/>
        <v/>
      </c>
    </row>
    <row r="88" spans="1:8" x14ac:dyDescent="0.3">
      <c r="A88" s="16"/>
      <c r="B88" s="28"/>
      <c r="C88" s="28"/>
    </row>
  </sheetData>
  <sheetProtection password="CB1F" sheet="1" objects="1" scenarios="1"/>
  <conditionalFormatting sqref="O2:O60">
    <cfRule type="cellIs" dxfId="45" priority="14" operator="equal">
      <formula>"Overlap"</formula>
    </cfRule>
    <cfRule type="cellIs" dxfId="44" priority="15" operator="equal">
      <formula>"Gap"</formula>
    </cfRule>
    <cfRule type="cellIs" dxfId="43" priority="16" operator="equal">
      <formula>"None"</formula>
    </cfRule>
  </conditionalFormatting>
  <conditionalFormatting sqref="C2:C88">
    <cfRule type="expression" dxfId="42" priority="13">
      <formula>O2="Overlap"</formula>
    </cfRule>
  </conditionalFormatting>
  <conditionalFormatting sqref="B3:B88">
    <cfRule type="expression" dxfId="41" priority="12">
      <formula>O2="Overlap"</formula>
    </cfRule>
  </conditionalFormatting>
  <conditionalFormatting sqref="C2">
    <cfRule type="expression" dxfId="40" priority="11">
      <formula>O2="Gap"</formula>
    </cfRule>
  </conditionalFormatting>
  <conditionalFormatting sqref="C3:C88">
    <cfRule type="expression" dxfId="39" priority="10">
      <formula>O3="Gap"</formula>
    </cfRule>
  </conditionalFormatting>
  <conditionalFormatting sqref="B3">
    <cfRule type="expression" dxfId="38" priority="9">
      <formula>O2="Gap"</formula>
    </cfRule>
  </conditionalFormatting>
  <conditionalFormatting sqref="B4:B88">
    <cfRule type="expression" dxfId="37" priority="8">
      <formula>O3="Gap"</formula>
    </cfRule>
  </conditionalFormatting>
  <conditionalFormatting sqref="K1:K1048576">
    <cfRule type="containsText" dxfId="36" priority="1" operator="containsText" text="ITP">
      <formula>NOT(ISERROR(SEARCH("ITP",K1)))</formula>
    </cfRule>
    <cfRule type="containsText" dxfId="35" priority="2" operator="containsText" text="OOP">
      <formula>NOT(ISERROR(SEARCH("OOP",K1)))</formula>
    </cfRule>
    <cfRule type="containsText" dxfId="34" priority="3" operator="containsText" text="Sick leave">
      <formula>NOT(ISERROR(SEARCH("Sick leave",K1)))</formula>
    </cfRule>
    <cfRule type="containsText" dxfId="33" priority="4" operator="containsText" text="maternity leave">
      <formula>NOT(ISERROR(SEARCH("maternity leave",K1)))</formula>
    </cfRule>
    <cfRule type="containsText" dxfId="32" priority="5" operator="containsText" text="academic post">
      <formula>NOT(ISERROR(SEARCH("academic post",K1)))</formula>
    </cfRule>
    <cfRule type="containsText" dxfId="31" priority="6" operator="containsText" text="Hospital">
      <formula>NOT(ISERROR(SEARCH("Hospital",K1)))</formula>
    </cfRule>
    <cfRule type="containsText" dxfId="30" priority="7" operator="containsText" text="GP">
      <formula>NOT(ISERROR(SEARCH("GP",K1)))</formula>
    </cfRule>
  </conditionalFormatting>
  <pageMargins left="0.7" right="0.7" top="0.75" bottom="0.75" header="0.3" footer="0.3"/>
  <pageSetup paperSize="9" orientation="portrait" r:id="rId1"/>
  <ignoredErrors>
    <ignoredError sqref="I2 Q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Pict="0" macro="[0]!ePIEclearfields">
                <anchor moveWithCells="1" sizeWithCells="1">
                  <from>
                    <xdr:col>3</xdr:col>
                    <xdr:colOff>190500</xdr:colOff>
                    <xdr:row>2</xdr:row>
                    <xdr:rowOff>137160</xdr:rowOff>
                  </from>
                  <to>
                    <xdr:col>3</xdr:col>
                    <xdr:colOff>899160</xdr:colOff>
                    <xdr:row>4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AA168"/>
  <sheetViews>
    <sheetView showGridLines="0" tabSelected="1" zoomScale="90" zoomScaleNormal="90" workbookViewId="0">
      <selection activeCell="C13" sqref="C13"/>
    </sheetView>
  </sheetViews>
  <sheetFormatPr defaultColWidth="9.109375" defaultRowHeight="14.4" x14ac:dyDescent="0.3"/>
  <cols>
    <col min="1" max="1" width="3.6640625" style="1" customWidth="1"/>
    <col min="2" max="2" width="8.88671875" style="10" customWidth="1"/>
    <col min="3" max="3" width="27.33203125" style="10" customWidth="1"/>
    <col min="4" max="4" width="20.44140625" style="10" customWidth="1"/>
    <col min="5" max="5" width="20.109375" style="10" customWidth="1"/>
    <col min="6" max="6" width="23.44140625" style="10" customWidth="1"/>
    <col min="7" max="7" width="22" style="10" customWidth="1"/>
    <col min="8" max="8" width="14.5546875" style="10" customWidth="1"/>
    <col min="9" max="9" width="21.44140625" style="143" customWidth="1"/>
    <col min="10" max="11" width="21.44140625" style="10" customWidth="1"/>
    <col min="12" max="12" width="16.5546875" style="10" customWidth="1"/>
    <col min="13" max="14" width="15.88671875" style="10" hidden="1" customWidth="1"/>
    <col min="15" max="17" width="16.88671875" style="10" hidden="1" customWidth="1"/>
    <col min="18" max="20" width="18.33203125" style="1" hidden="1" customWidth="1"/>
    <col min="21" max="21" width="4.44140625" style="30" customWidth="1"/>
    <col min="22" max="22" width="8.44140625" style="1" customWidth="1"/>
    <col min="23" max="26" width="6.6640625" style="1" hidden="1" customWidth="1"/>
    <col min="27" max="28" width="9.109375" style="1"/>
    <col min="29" max="32" width="0" style="1" hidden="1" customWidth="1"/>
    <col min="33" max="16384" width="9.109375" style="1"/>
  </cols>
  <sheetData>
    <row r="1" spans="1:27" s="30" customFormat="1" x14ac:dyDescent="0.3">
      <c r="A1" s="39"/>
      <c r="B1" s="40"/>
      <c r="C1" s="40"/>
      <c r="D1" s="40"/>
      <c r="E1" s="40"/>
      <c r="F1" s="40"/>
      <c r="G1" s="40"/>
      <c r="H1" s="40"/>
      <c r="I1" s="41"/>
      <c r="J1" s="40"/>
      <c r="K1" s="40"/>
      <c r="L1" s="40"/>
      <c r="M1" s="40"/>
      <c r="N1" s="40"/>
      <c r="O1" s="40"/>
      <c r="P1" s="40"/>
      <c r="Q1" s="40"/>
      <c r="R1" s="42"/>
      <c r="S1" s="42"/>
      <c r="T1" s="42"/>
      <c r="U1" s="43"/>
    </row>
    <row r="2" spans="1:27" ht="25.8" x14ac:dyDescent="0.3">
      <c r="A2" s="44"/>
      <c r="B2" s="306" t="s">
        <v>51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45"/>
      <c r="N2" s="45"/>
      <c r="O2" s="45"/>
      <c r="P2" s="45"/>
      <c r="Q2" s="45"/>
      <c r="R2" s="23"/>
      <c r="S2" s="23"/>
      <c r="T2" s="23"/>
      <c r="U2" s="46"/>
      <c r="V2" s="30"/>
      <c r="W2" s="30"/>
      <c r="X2" s="30"/>
      <c r="Y2" s="30"/>
      <c r="Z2" s="30"/>
      <c r="AA2" s="30"/>
    </row>
    <row r="3" spans="1:27" x14ac:dyDescent="0.3">
      <c r="A3" s="44"/>
      <c r="B3" s="308" t="s">
        <v>139</v>
      </c>
      <c r="C3" s="308"/>
      <c r="D3" s="308"/>
      <c r="E3" s="47"/>
      <c r="F3" s="47"/>
      <c r="G3" s="47"/>
      <c r="H3" s="47"/>
      <c r="I3" s="48"/>
      <c r="J3" s="47"/>
      <c r="K3" s="47"/>
      <c r="L3" s="47"/>
      <c r="M3" s="45"/>
      <c r="N3" s="45"/>
      <c r="O3" s="45"/>
      <c r="P3" s="45"/>
      <c r="Q3" s="45"/>
      <c r="R3" s="23"/>
      <c r="S3" s="23"/>
      <c r="T3" s="23"/>
      <c r="U3" s="46"/>
      <c r="V3" s="30"/>
      <c r="W3" s="30"/>
      <c r="X3" s="30"/>
      <c r="Y3" s="30"/>
      <c r="Z3" s="30"/>
      <c r="AA3" s="30"/>
    </row>
    <row r="4" spans="1:27" ht="18" x14ac:dyDescent="0.3">
      <c r="A4" s="44"/>
      <c r="B4" s="279" t="s">
        <v>52</v>
      </c>
      <c r="C4" s="279"/>
      <c r="D4" s="281"/>
      <c r="E4" s="281"/>
      <c r="F4" s="281"/>
      <c r="G4" s="281"/>
      <c r="H4" s="281"/>
      <c r="I4" s="48"/>
      <c r="J4" s="47"/>
      <c r="K4" s="47"/>
      <c r="L4" s="47"/>
      <c r="M4" s="45"/>
      <c r="N4" s="45"/>
      <c r="O4" s="45"/>
      <c r="P4" s="45"/>
      <c r="Q4" s="45"/>
      <c r="R4" s="23"/>
      <c r="S4" s="23"/>
      <c r="T4" s="23"/>
      <c r="U4" s="46"/>
      <c r="V4" s="30"/>
      <c r="W4" s="30"/>
      <c r="X4" s="30"/>
      <c r="Y4" s="30"/>
      <c r="Z4" s="30"/>
      <c r="AA4" s="30"/>
    </row>
    <row r="5" spans="1:27" ht="18" x14ac:dyDescent="0.3">
      <c r="A5" s="44"/>
      <c r="B5" s="279" t="s">
        <v>53</v>
      </c>
      <c r="C5" s="279"/>
      <c r="D5" s="281"/>
      <c r="E5" s="281"/>
      <c r="F5" s="281"/>
      <c r="G5" s="281"/>
      <c r="H5" s="281"/>
      <c r="I5" s="48"/>
      <c r="J5" s="47"/>
      <c r="K5" s="47"/>
      <c r="L5" s="47"/>
      <c r="M5" s="45"/>
      <c r="N5" s="45"/>
      <c r="O5" s="45"/>
      <c r="P5" s="45"/>
      <c r="Q5" s="45"/>
      <c r="R5" s="23"/>
      <c r="S5" s="23"/>
      <c r="T5" s="23"/>
      <c r="U5" s="46"/>
      <c r="V5" s="30"/>
      <c r="W5" s="30"/>
      <c r="X5" s="30"/>
      <c r="Y5" s="30"/>
      <c r="Z5" s="30"/>
      <c r="AA5" s="30"/>
    </row>
    <row r="6" spans="1:27" ht="18" x14ac:dyDescent="0.3">
      <c r="A6" s="44"/>
      <c r="B6" s="279" t="s">
        <v>54</v>
      </c>
      <c r="C6" s="279"/>
      <c r="D6" s="280"/>
      <c r="E6" s="281"/>
      <c r="F6" s="281"/>
      <c r="G6" s="281"/>
      <c r="H6" s="281"/>
      <c r="I6" s="48"/>
      <c r="J6" s="47"/>
      <c r="K6" s="47"/>
      <c r="L6" s="47"/>
      <c r="M6" s="45"/>
      <c r="N6" s="45"/>
      <c r="O6" s="45"/>
      <c r="P6" s="45"/>
      <c r="Q6" s="45"/>
      <c r="R6" s="23"/>
      <c r="S6" s="23"/>
      <c r="T6" s="23"/>
      <c r="U6" s="46"/>
      <c r="V6" s="30"/>
      <c r="W6" s="30"/>
      <c r="X6" s="30"/>
      <c r="Y6" s="30"/>
      <c r="Z6" s="30"/>
      <c r="AA6" s="30"/>
    </row>
    <row r="7" spans="1:27" x14ac:dyDescent="0.3">
      <c r="A7" s="44"/>
      <c r="B7" s="47"/>
      <c r="C7" s="47"/>
      <c r="D7" s="47"/>
      <c r="E7" s="47"/>
      <c r="F7" s="47"/>
      <c r="G7" s="47"/>
      <c r="H7" s="49"/>
      <c r="I7" s="49"/>
      <c r="J7" s="49"/>
      <c r="K7" s="49"/>
      <c r="L7" s="47"/>
      <c r="M7" s="45"/>
      <c r="N7" s="45"/>
      <c r="O7" s="45"/>
      <c r="P7" s="45"/>
      <c r="Q7" s="45"/>
      <c r="R7" s="23"/>
      <c r="S7" s="23"/>
      <c r="T7" s="23"/>
      <c r="U7" s="46"/>
      <c r="V7" s="30"/>
      <c r="W7" s="30"/>
      <c r="X7" s="30"/>
      <c r="Y7" s="30"/>
      <c r="Z7" s="30"/>
      <c r="AA7" s="30"/>
    </row>
    <row r="8" spans="1:27" ht="15" thickBot="1" x14ac:dyDescent="0.35">
      <c r="A8" s="44"/>
      <c r="B8" s="47"/>
      <c r="C8" s="47"/>
      <c r="D8" s="47"/>
      <c r="E8" s="47"/>
      <c r="F8" s="47"/>
      <c r="G8" s="47"/>
      <c r="H8" s="47"/>
      <c r="I8" s="48"/>
      <c r="J8" s="47"/>
      <c r="K8" s="47"/>
      <c r="L8" s="47"/>
      <c r="M8" s="45"/>
      <c r="N8" s="45"/>
      <c r="O8" s="45"/>
      <c r="P8" s="45"/>
      <c r="Q8" s="45"/>
      <c r="R8" s="23"/>
      <c r="S8" s="23"/>
      <c r="T8" s="23"/>
      <c r="U8" s="46"/>
      <c r="V8" s="30"/>
      <c r="W8" s="242" t="str">
        <f>IF(K38="","First Wednesday rule not in use","First Wednesday rule in use")</f>
        <v>First Wednesday rule in use</v>
      </c>
      <c r="X8" s="242"/>
      <c r="Y8" s="242"/>
      <c r="Z8" s="242"/>
      <c r="AA8" s="30"/>
    </row>
    <row r="9" spans="1:27" ht="22.5" customHeight="1" thickBot="1" x14ac:dyDescent="0.35">
      <c r="A9" s="44"/>
      <c r="B9" s="282" t="s">
        <v>55</v>
      </c>
      <c r="C9" s="283"/>
      <c r="D9" s="283"/>
      <c r="E9" s="283"/>
      <c r="F9" s="283"/>
      <c r="G9" s="283"/>
      <c r="H9" s="283"/>
      <c r="I9" s="283"/>
      <c r="J9" s="283"/>
      <c r="K9" s="283"/>
      <c r="L9" s="284"/>
      <c r="M9" s="50"/>
      <c r="N9" s="51"/>
      <c r="O9" s="51"/>
      <c r="P9" s="51"/>
      <c r="Q9" s="51"/>
      <c r="R9" s="51"/>
      <c r="S9" s="51"/>
      <c r="T9" s="52"/>
      <c r="U9" s="46"/>
      <c r="V9" s="30"/>
      <c r="W9" s="242"/>
      <c r="X9" s="242"/>
      <c r="Y9" s="242"/>
      <c r="Z9" s="242"/>
      <c r="AA9" s="30"/>
    </row>
    <row r="10" spans="1:27" ht="15" thickBot="1" x14ac:dyDescent="0.35">
      <c r="A10" s="44"/>
      <c r="B10" s="47"/>
      <c r="C10" s="47"/>
      <c r="D10" s="47"/>
      <c r="E10" s="47"/>
      <c r="F10" s="47"/>
      <c r="G10" s="47"/>
      <c r="H10" s="47"/>
      <c r="I10" s="48"/>
      <c r="J10" s="47"/>
      <c r="K10" s="47"/>
      <c r="L10" s="47"/>
      <c r="M10" s="45"/>
      <c r="N10" s="45"/>
      <c r="O10" s="45"/>
      <c r="P10" s="45"/>
      <c r="Q10" s="45"/>
      <c r="R10" s="45"/>
      <c r="S10" s="45"/>
      <c r="T10" s="45"/>
      <c r="U10" s="46"/>
      <c r="V10" s="30"/>
      <c r="W10" s="30"/>
      <c r="X10" s="30"/>
      <c r="Y10" s="30"/>
      <c r="Z10" s="30"/>
      <c r="AA10" s="30"/>
    </row>
    <row r="11" spans="1:27" ht="15.75" customHeight="1" thickBot="1" x14ac:dyDescent="0.35">
      <c r="A11" s="44"/>
      <c r="B11" s="285" t="s">
        <v>56</v>
      </c>
      <c r="C11" s="285" t="s">
        <v>57</v>
      </c>
      <c r="D11" s="287" t="s">
        <v>58</v>
      </c>
      <c r="E11" s="288"/>
      <c r="F11" s="285" t="s">
        <v>59</v>
      </c>
      <c r="G11" s="285" t="s">
        <v>60</v>
      </c>
      <c r="H11" s="285" t="s">
        <v>61</v>
      </c>
      <c r="I11" s="290" t="s">
        <v>62</v>
      </c>
      <c r="J11" s="291"/>
      <c r="K11" s="292"/>
      <c r="L11" s="270" t="s">
        <v>63</v>
      </c>
      <c r="M11" s="272" t="s">
        <v>64</v>
      </c>
      <c r="N11" s="53"/>
      <c r="O11" s="274" t="s">
        <v>65</v>
      </c>
      <c r="P11" s="275"/>
      <c r="Q11" s="275"/>
      <c r="R11" s="275"/>
      <c r="S11" s="54"/>
      <c r="T11" s="55"/>
      <c r="U11" s="46"/>
      <c r="V11" s="30"/>
      <c r="W11" s="187" t="s">
        <v>124</v>
      </c>
      <c r="X11" s="188"/>
      <c r="Y11" s="187" t="s">
        <v>125</v>
      </c>
      <c r="Z11" s="188"/>
      <c r="AA11" s="30"/>
    </row>
    <row r="12" spans="1:27" s="65" customFormat="1" ht="43.8" thickBot="1" x14ac:dyDescent="0.35">
      <c r="A12" s="56"/>
      <c r="B12" s="286"/>
      <c r="C12" s="286"/>
      <c r="D12" s="57" t="s">
        <v>66</v>
      </c>
      <c r="E12" s="58" t="s">
        <v>67</v>
      </c>
      <c r="F12" s="286"/>
      <c r="G12" s="289"/>
      <c r="H12" s="289"/>
      <c r="I12" s="59" t="s">
        <v>68</v>
      </c>
      <c r="J12" s="59" t="s">
        <v>69</v>
      </c>
      <c r="K12" s="59" t="s">
        <v>70</v>
      </c>
      <c r="L12" s="271"/>
      <c r="M12" s="273"/>
      <c r="N12" s="60" t="s">
        <v>71</v>
      </c>
      <c r="O12" s="61" t="s">
        <v>72</v>
      </c>
      <c r="P12" s="62" t="s">
        <v>73</v>
      </c>
      <c r="Q12" s="62" t="s">
        <v>74</v>
      </c>
      <c r="R12" s="63" t="s">
        <v>70</v>
      </c>
      <c r="S12" s="55" t="s">
        <v>75</v>
      </c>
      <c r="T12" s="55" t="s">
        <v>63</v>
      </c>
      <c r="U12" s="46"/>
      <c r="V12" s="64"/>
      <c r="W12" s="186" t="s">
        <v>4</v>
      </c>
      <c r="X12" s="186" t="s">
        <v>3</v>
      </c>
      <c r="Y12" s="186" t="s">
        <v>4</v>
      </c>
      <c r="Z12" s="186" t="s">
        <v>3</v>
      </c>
      <c r="AA12" s="64"/>
    </row>
    <row r="13" spans="1:27" ht="30" customHeight="1" x14ac:dyDescent="0.3">
      <c r="A13" s="44"/>
      <c r="B13" s="66">
        <v>1</v>
      </c>
      <c r="C13" s="67"/>
      <c r="D13" s="68"/>
      <c r="E13" s="68"/>
      <c r="F13" s="69"/>
      <c r="G13" s="184"/>
      <c r="H13" s="181"/>
      <c r="I13" s="70">
        <f>IF(AND($H13="",$M13="y"),"",IF(AND($M13="n",$N13="Y",$G13=""),"Please enter the ITP post % (In column G)",IF($K13="Please enter % commitment","",$O13*$H13)))</f>
        <v>0</v>
      </c>
      <c r="J13" s="70">
        <f>IF(AND($H13="",$M13="y"),"",IF(AND($M13="n",$N13="Y",$G13=""),"Please enter the ITP post % (In column G)",IF($K13="Please enter % commitment","",$P13*$H13)))</f>
        <v>0</v>
      </c>
      <c r="K13" s="70">
        <f>IF(AND($H13="",$M13="y"),"Please Enter % Commitment",IF(AND($H13="",$N13="y"),"Please enter % commitment",IF(AND($M13="n",$N13="n"),0,IF($F13="Academic Post",$O13*$H13,$Q13*$H13))))</f>
        <v>0</v>
      </c>
      <c r="L13" s="71">
        <f t="shared" ref="L13:L37" si="0">IF($F13="Remedial Training",$R13*$H13, 0)</f>
        <v>0</v>
      </c>
      <c r="M13" s="72" t="str">
        <f>IF(OR($F13="GP",$F13="Hospital"),"y","n")</f>
        <v>n</v>
      </c>
      <c r="N13" s="73" t="str">
        <f>IF(OR($F13="ITP",$F13="Academic Post"),"y","n")</f>
        <v>n</v>
      </c>
      <c r="O13" s="74">
        <f>IF($F13="GP",$Q13,IF(OR($F13="ITP",$F13="Academic Post"),($Q13*$G13),0))</f>
        <v>0</v>
      </c>
      <c r="P13" s="75">
        <f>IF($F13="Hospital",$Q13,IF($F13="ITP",($Q13*(1-$G13)),0))</f>
        <v>0</v>
      </c>
      <c r="Q13" s="76">
        <f>IF(OR($F13="GP",$F13="Hospital",$F13="ITP",$F13="Academic Post"),$R13,0)</f>
        <v>0</v>
      </c>
      <c r="R13" s="75">
        <f>IF(E13="",0,IF(DAY(E13)=31,((DAYS360(D13,E13)))/30,((DAYS360(D13,E13))+1)/30))</f>
        <v>0</v>
      </c>
      <c r="S13" s="75">
        <f>$R13*(365/12)</f>
        <v>0</v>
      </c>
      <c r="T13" s="198">
        <f>IF($F13="Remedial Training",$R13*$H13, 0)</f>
        <v>0</v>
      </c>
      <c r="U13" s="77"/>
      <c r="V13" s="30"/>
      <c r="W13" s="172">
        <f>TRUNC(K13)</f>
        <v>0</v>
      </c>
      <c r="X13" s="17">
        <f>ROUND((K13-W13)*30,0)</f>
        <v>0</v>
      </c>
      <c r="Y13" s="172">
        <f>TRUNC(L13)</f>
        <v>0</v>
      </c>
      <c r="Z13" s="172">
        <f>ROUND((L13-Y13)*30,0)</f>
        <v>0</v>
      </c>
      <c r="AA13" s="30"/>
    </row>
    <row r="14" spans="1:27" ht="32.25" customHeight="1" x14ac:dyDescent="0.3">
      <c r="A14" s="44"/>
      <c r="B14" s="78">
        <v>2</v>
      </c>
      <c r="C14" s="79"/>
      <c r="D14" s="80"/>
      <c r="E14" s="80"/>
      <c r="F14" s="81"/>
      <c r="G14" s="184"/>
      <c r="H14" s="182"/>
      <c r="I14" s="70">
        <f t="shared" ref="I14:I37" si="1">IF(AND($H14="",$M14="y"),"",IF(AND($M14="n",$N14="Y",$G14=""),"Please enter the ITP post % (In column G)",IF($K14="Please enter % commitment","",$O14*$H14)))</f>
        <v>0</v>
      </c>
      <c r="J14" s="70">
        <f t="shared" ref="J14:J37" si="2">IF(AND($H14="",$M14="y"),"",IF(AND($M14="n",$N14="Y",$G14=""),"Please enter the ITP post % (In column G)",IF($K14="Please enter % commitment","",$P14*$H14)))</f>
        <v>0</v>
      </c>
      <c r="K14" s="70">
        <f t="shared" ref="K14:K37" si="3">IF(AND($H14="",$M14="y"),"Please Enter % Commitment",IF(AND($H14="",$N14="y"),"Please enter % commitment",IF(AND($M14="n",$N14="n"),0,IF($F14="Academic Post",$O14*$H14,$Q14*$H14))))</f>
        <v>0</v>
      </c>
      <c r="L14" s="84">
        <f t="shared" si="0"/>
        <v>0</v>
      </c>
      <c r="M14" s="72" t="str">
        <f t="shared" ref="M14:M37" si="4">IF(OR($F14="GP",$F14="Hospital"),"y","n")</f>
        <v>n</v>
      </c>
      <c r="N14" s="73" t="str">
        <f t="shared" ref="N14:N37" si="5">IF(OR($F14="ITP",$F14="Academic Post"),"y","n")</f>
        <v>n</v>
      </c>
      <c r="O14" s="74">
        <f t="shared" ref="O14:O37" si="6">IF($F14="GP",$Q14,IF(OR($F14="ITP",$F14="Academic Post"),($Q14*$G14),0))</f>
        <v>0</v>
      </c>
      <c r="P14" s="75">
        <f t="shared" ref="P14:P37" si="7">IF($F14="Hospital",$Q14,IF($F14="ITP",($Q14*(1-$G14)),0))</f>
        <v>0</v>
      </c>
      <c r="Q14" s="76">
        <f t="shared" ref="Q14:Q37" si="8">IF(OR($F14="GP",$F14="Hospital",$F14="ITP",$F14="Academic Post"),$R14,0)</f>
        <v>0</v>
      </c>
      <c r="R14" s="75">
        <f t="shared" ref="R14:R37" si="9">IF(E14="",0,IF(DAY(E14)=31,((DAYS360(D14,E14)))/30,((DAYS360(D14,E14))+1)/30))</f>
        <v>0</v>
      </c>
      <c r="S14" s="75">
        <f t="shared" ref="S14:S37" si="10">$R14*(365/12)</f>
        <v>0</v>
      </c>
      <c r="T14" s="198">
        <f t="shared" ref="T14:T37" si="11">IF($F14="Remedial Training",$R14*$H14, 0)</f>
        <v>0</v>
      </c>
      <c r="U14" s="46"/>
      <c r="V14" s="30"/>
      <c r="W14" s="172">
        <f t="shared" ref="W14:W38" si="12">TRUNC(K14)</f>
        <v>0</v>
      </c>
      <c r="X14" s="17">
        <f t="shared" ref="X14:X38" si="13">ROUND((K14-W14)*30,0)</f>
        <v>0</v>
      </c>
      <c r="Y14" s="172">
        <f t="shared" ref="Y14:Y37" si="14">TRUNC(L14)</f>
        <v>0</v>
      </c>
      <c r="Z14" s="172">
        <f t="shared" ref="Z14:Z37" si="15">ROUND((L14-Y14)*30,0)</f>
        <v>0</v>
      </c>
      <c r="AA14" s="30"/>
    </row>
    <row r="15" spans="1:27" ht="32.25" customHeight="1" x14ac:dyDescent="0.3">
      <c r="A15" s="44"/>
      <c r="B15" s="78">
        <v>3</v>
      </c>
      <c r="C15" s="79"/>
      <c r="D15" s="80"/>
      <c r="E15" s="80"/>
      <c r="F15" s="81"/>
      <c r="G15" s="184"/>
      <c r="H15" s="182"/>
      <c r="I15" s="70">
        <f t="shared" si="1"/>
        <v>0</v>
      </c>
      <c r="J15" s="70">
        <f t="shared" si="2"/>
        <v>0</v>
      </c>
      <c r="K15" s="70">
        <f t="shared" si="3"/>
        <v>0</v>
      </c>
      <c r="L15" s="84">
        <f t="shared" si="0"/>
        <v>0</v>
      </c>
      <c r="M15" s="72" t="str">
        <f t="shared" si="4"/>
        <v>n</v>
      </c>
      <c r="N15" s="73" t="str">
        <f t="shared" si="5"/>
        <v>n</v>
      </c>
      <c r="O15" s="74">
        <f t="shared" si="6"/>
        <v>0</v>
      </c>
      <c r="P15" s="75">
        <f t="shared" si="7"/>
        <v>0</v>
      </c>
      <c r="Q15" s="76">
        <f t="shared" si="8"/>
        <v>0</v>
      </c>
      <c r="R15" s="75">
        <f t="shared" si="9"/>
        <v>0</v>
      </c>
      <c r="S15" s="75">
        <f t="shared" si="10"/>
        <v>0</v>
      </c>
      <c r="T15" s="198">
        <f t="shared" si="11"/>
        <v>0</v>
      </c>
      <c r="U15" s="46"/>
      <c r="V15" s="30"/>
      <c r="W15" s="172">
        <f t="shared" si="12"/>
        <v>0</v>
      </c>
      <c r="X15" s="17">
        <f t="shared" si="13"/>
        <v>0</v>
      </c>
      <c r="Y15" s="172">
        <f t="shared" si="14"/>
        <v>0</v>
      </c>
      <c r="Z15" s="172">
        <f t="shared" si="15"/>
        <v>0</v>
      </c>
      <c r="AA15" s="30"/>
    </row>
    <row r="16" spans="1:27" ht="32.25" customHeight="1" x14ac:dyDescent="0.3">
      <c r="A16" s="44"/>
      <c r="B16" s="78">
        <v>4</v>
      </c>
      <c r="C16" s="79"/>
      <c r="D16" s="80"/>
      <c r="E16" s="80"/>
      <c r="F16" s="81"/>
      <c r="G16" s="184"/>
      <c r="H16" s="182"/>
      <c r="I16" s="70">
        <f t="shared" si="1"/>
        <v>0</v>
      </c>
      <c r="J16" s="70">
        <f t="shared" si="2"/>
        <v>0</v>
      </c>
      <c r="K16" s="70">
        <f t="shared" si="3"/>
        <v>0</v>
      </c>
      <c r="L16" s="84">
        <f t="shared" si="0"/>
        <v>0</v>
      </c>
      <c r="M16" s="72" t="str">
        <f t="shared" si="4"/>
        <v>n</v>
      </c>
      <c r="N16" s="73" t="str">
        <f t="shared" si="5"/>
        <v>n</v>
      </c>
      <c r="O16" s="74">
        <f t="shared" si="6"/>
        <v>0</v>
      </c>
      <c r="P16" s="75">
        <f t="shared" si="7"/>
        <v>0</v>
      </c>
      <c r="Q16" s="76">
        <f t="shared" si="8"/>
        <v>0</v>
      </c>
      <c r="R16" s="75">
        <f t="shared" si="9"/>
        <v>0</v>
      </c>
      <c r="S16" s="75">
        <f t="shared" si="10"/>
        <v>0</v>
      </c>
      <c r="T16" s="198">
        <f t="shared" si="11"/>
        <v>0</v>
      </c>
      <c r="U16" s="46"/>
      <c r="V16" s="30"/>
      <c r="W16" s="172">
        <f t="shared" si="12"/>
        <v>0</v>
      </c>
      <c r="X16" s="17">
        <f t="shared" si="13"/>
        <v>0</v>
      </c>
      <c r="Y16" s="172">
        <f t="shared" si="14"/>
        <v>0</v>
      </c>
      <c r="Z16" s="172">
        <f t="shared" si="15"/>
        <v>0</v>
      </c>
      <c r="AA16" s="30"/>
    </row>
    <row r="17" spans="1:27" ht="32.25" customHeight="1" x14ac:dyDescent="0.3">
      <c r="A17" s="44"/>
      <c r="B17" s="78">
        <v>5</v>
      </c>
      <c r="C17" s="79"/>
      <c r="D17" s="80"/>
      <c r="E17" s="80"/>
      <c r="F17" s="81"/>
      <c r="G17" s="184"/>
      <c r="H17" s="182"/>
      <c r="I17" s="70">
        <f t="shared" si="1"/>
        <v>0</v>
      </c>
      <c r="J17" s="70">
        <f t="shared" si="2"/>
        <v>0</v>
      </c>
      <c r="K17" s="70">
        <f t="shared" si="3"/>
        <v>0</v>
      </c>
      <c r="L17" s="84">
        <f t="shared" si="0"/>
        <v>0</v>
      </c>
      <c r="M17" s="72" t="str">
        <f t="shared" si="4"/>
        <v>n</v>
      </c>
      <c r="N17" s="73" t="str">
        <f t="shared" si="5"/>
        <v>n</v>
      </c>
      <c r="O17" s="74">
        <f t="shared" si="6"/>
        <v>0</v>
      </c>
      <c r="P17" s="75">
        <f>IF($F17="Hospital",$Q17,IF($F17="ITP",($Q17*(1-$G17)),0))</f>
        <v>0</v>
      </c>
      <c r="Q17" s="76">
        <f t="shared" si="8"/>
        <v>0</v>
      </c>
      <c r="R17" s="75">
        <f t="shared" si="9"/>
        <v>0</v>
      </c>
      <c r="S17" s="75">
        <f t="shared" si="10"/>
        <v>0</v>
      </c>
      <c r="T17" s="198">
        <f t="shared" si="11"/>
        <v>0</v>
      </c>
      <c r="U17" s="46"/>
      <c r="V17" s="30"/>
      <c r="W17" s="172">
        <f t="shared" si="12"/>
        <v>0</v>
      </c>
      <c r="X17" s="17">
        <f t="shared" si="13"/>
        <v>0</v>
      </c>
      <c r="Y17" s="172">
        <f t="shared" si="14"/>
        <v>0</v>
      </c>
      <c r="Z17" s="172">
        <f t="shared" si="15"/>
        <v>0</v>
      </c>
      <c r="AA17" s="30"/>
    </row>
    <row r="18" spans="1:27" ht="32.25" customHeight="1" x14ac:dyDescent="0.3">
      <c r="A18" s="44"/>
      <c r="B18" s="78">
        <v>6</v>
      </c>
      <c r="C18" s="79"/>
      <c r="D18" s="80"/>
      <c r="E18" s="80"/>
      <c r="F18" s="81"/>
      <c r="G18" s="184"/>
      <c r="H18" s="182"/>
      <c r="I18" s="70">
        <f>IF(AND($H18="",$M18="y"),"",IF(AND($M18="n",$N18="Y",$G18=""),"Please enter the ITP post % (In column G)",IF($K18="Please enter % commitment","",$O18*$H18)))</f>
        <v>0</v>
      </c>
      <c r="J18" s="70">
        <f>IF(AND($H18="",$M18="y"),"",IF(AND($M18="n",$N18="Y",$G18=""),"Please enter the ITP post % (In column G)",IF($K18="Please enter % commitment","",$P18*$H18)))</f>
        <v>0</v>
      </c>
      <c r="K18" s="70">
        <f>IF(AND($H18="",$M18="y"),"Please Enter % Commitment",IF(AND($H18="",$N18="y"),"Please enter % commitment",IF(AND($M18="n",$N18="n"),0,IF($F18="Academic Post",$O18*$H18,$Q18*$H18))))</f>
        <v>0</v>
      </c>
      <c r="L18" s="84">
        <f>IF($F18="Remedial Training",$R18*$H18, 0)</f>
        <v>0</v>
      </c>
      <c r="M18" s="72" t="str">
        <f>IF(OR($F18="GP",$F18="Hospital"),"y","n")</f>
        <v>n</v>
      </c>
      <c r="N18" s="73" t="str">
        <f>IF(OR($F18="ITP",$F18="Academic Post"),"y","n")</f>
        <v>n</v>
      </c>
      <c r="O18" s="74">
        <f>IF($F18="GP",$Q18,IF(OR($F18="ITP",$F18="Academic Post"),($Q18*$G18),0))</f>
        <v>0</v>
      </c>
      <c r="P18" s="75">
        <f>IF($F18="Hospital",$Q18,IF($F18="ITP",($Q18*(1-$G18)),0))</f>
        <v>0</v>
      </c>
      <c r="Q18" s="76">
        <f>IF(OR($F18="GP",$F18="Hospital",$F18="ITP",$F18="Academic Post"),$R18,0)</f>
        <v>0</v>
      </c>
      <c r="R18" s="75">
        <f>IF(E18="",0,IF(DAY(E18)=31,((DAYS360(D18,E18)))/30,((DAYS360(D18,E18))+1)/30))</f>
        <v>0</v>
      </c>
      <c r="S18" s="75">
        <f t="shared" si="10"/>
        <v>0</v>
      </c>
      <c r="T18" s="198">
        <f>IF($F18="Remedial Training",$R18*$H18, 0)</f>
        <v>0</v>
      </c>
      <c r="U18" s="46"/>
      <c r="V18" s="30"/>
      <c r="W18" s="172">
        <f t="shared" si="12"/>
        <v>0</v>
      </c>
      <c r="X18" s="17">
        <f t="shared" si="13"/>
        <v>0</v>
      </c>
      <c r="Y18" s="172">
        <f t="shared" si="14"/>
        <v>0</v>
      </c>
      <c r="Z18" s="172">
        <f t="shared" si="15"/>
        <v>0</v>
      </c>
      <c r="AA18" s="30"/>
    </row>
    <row r="19" spans="1:27" ht="32.25" customHeight="1" x14ac:dyDescent="0.3">
      <c r="A19" s="44"/>
      <c r="B19" s="78">
        <v>7</v>
      </c>
      <c r="C19" s="79"/>
      <c r="D19" s="80"/>
      <c r="E19" s="80"/>
      <c r="F19" s="81"/>
      <c r="G19" s="184"/>
      <c r="H19" s="182"/>
      <c r="I19" s="70">
        <f>IF(AND($H19="",$M19="y"),"",IF(AND($M19="n",$N19="Y",$G19=""),"Please enter the ITP post % (In column G)",IF($K19="Please enter % commitment","",$O19*$H19)))</f>
        <v>0</v>
      </c>
      <c r="J19" s="70">
        <f>IF(AND($H19="",$M19="y"),"",IF(AND($M19="n",$N19="Y",$G19=""),"Please enter the ITP post % (In column G)",IF($K19="Please enter % commitment","",$P19*$H19)))</f>
        <v>0</v>
      </c>
      <c r="K19" s="70">
        <f>IF(AND($H19="",$M19="y"),"Please Enter % Commitment",IF(AND($H19="",$N19="y"),"Please enter % commitment",IF(AND($M19="n",$N19="n"),0,IF($F19="Academic Post",$O19*$H19,$Q19*$H19))))</f>
        <v>0</v>
      </c>
      <c r="L19" s="84">
        <f>IF($F19="Remedial Training",$R19*$H19, 0)</f>
        <v>0</v>
      </c>
      <c r="M19" s="72" t="str">
        <f>IF(OR($F19="GP",$F19="Hospital"),"y","n")</f>
        <v>n</v>
      </c>
      <c r="N19" s="73" t="str">
        <f>IF(OR($F19="ITP",$F19="Academic Post"),"y","n")</f>
        <v>n</v>
      </c>
      <c r="O19" s="74">
        <f>IF($F19="GP",$Q19,IF(OR($F19="ITP",$F19="Academic Post"),($Q19*$G19),0))</f>
        <v>0</v>
      </c>
      <c r="P19" s="75">
        <f>IF($F19="Hospital",$Q19,IF($F19="ITP",($Q19*(1-$G19)),0))</f>
        <v>0</v>
      </c>
      <c r="Q19" s="76">
        <f>IF(OR($F19="GP",$F19="Hospital",$F19="ITP",$F19="Academic Post"),$R19,0)</f>
        <v>0</v>
      </c>
      <c r="R19" s="75">
        <f>IF(E19="",0,IF(DAY(E19)=31,((DAYS360(D19,E19)))/30,((DAYS360(D19,E19))+1)/30))</f>
        <v>0</v>
      </c>
      <c r="S19" s="75">
        <f t="shared" si="10"/>
        <v>0</v>
      </c>
      <c r="T19" s="198">
        <f>IF($F19="Remedial Training",$R19*$H19, 0)</f>
        <v>0</v>
      </c>
      <c r="U19" s="46"/>
      <c r="V19" s="30"/>
      <c r="W19" s="172">
        <f t="shared" si="12"/>
        <v>0</v>
      </c>
      <c r="X19" s="17">
        <f t="shared" si="13"/>
        <v>0</v>
      </c>
      <c r="Y19" s="172">
        <f t="shared" si="14"/>
        <v>0</v>
      </c>
      <c r="Z19" s="172">
        <f t="shared" si="15"/>
        <v>0</v>
      </c>
      <c r="AA19" s="30"/>
    </row>
    <row r="20" spans="1:27" ht="32.25" customHeight="1" x14ac:dyDescent="0.3">
      <c r="A20" s="44"/>
      <c r="B20" s="78">
        <v>8</v>
      </c>
      <c r="C20" s="79"/>
      <c r="D20" s="80"/>
      <c r="E20" s="80"/>
      <c r="F20" s="81"/>
      <c r="G20" s="184"/>
      <c r="H20" s="182"/>
      <c r="I20" s="70">
        <f>IF(AND($H20="",$M20="y"),"",IF(AND($M20="n",$N20="Y",$G20=""),"Please enter the ITP post % (In column G)",IF($K20="Please enter % commitment","",$O20*$H20)))</f>
        <v>0</v>
      </c>
      <c r="J20" s="70">
        <f>IF(AND($H20="",$M20="y"),"",IF(AND($M20="n",$N20="Y",$G20=""),"Please enter the ITP post % (In column G)",IF($K20="Please enter % commitment","",$P20*$H20)))</f>
        <v>0</v>
      </c>
      <c r="K20" s="70">
        <f>IF(AND($H20="",$M20="y"),"Please Enter % Commitment",IF(AND($H20="",$N20="y"),"Please enter % commitment",IF(AND($M20="n",$N20="n"),0,IF($F20="Academic Post",$O20*$H20,$Q20*$H20))))</f>
        <v>0</v>
      </c>
      <c r="L20" s="84">
        <f>IF($F20="Remedial Training",$R20*$H20, 0)</f>
        <v>0</v>
      </c>
      <c r="M20" s="72" t="str">
        <f>IF(OR($F20="GP",$F20="Hospital"),"y","n")</f>
        <v>n</v>
      </c>
      <c r="N20" s="73" t="str">
        <f>IF(OR($F20="ITP",$F20="Academic Post"),"y","n")</f>
        <v>n</v>
      </c>
      <c r="O20" s="74">
        <f>IF($F20="GP",$Q20,IF(OR($F20="ITP",$F20="Academic Post"),($Q20*$G20),0))</f>
        <v>0</v>
      </c>
      <c r="P20" s="75">
        <f>IF($F20="Hospital",$Q20,IF($F20="ITP",($Q20*(1-$G20)),0))</f>
        <v>0</v>
      </c>
      <c r="Q20" s="76">
        <f>IF(OR($F20="GP",$F20="Hospital",$F20="ITP",$F20="Academic Post"),$R20,0)</f>
        <v>0</v>
      </c>
      <c r="R20" s="75">
        <f>IF(E20="",0,IF(DAY(E20)=31,((DAYS360(D20,E20)))/30,((DAYS360(D20,E20))+1)/30))</f>
        <v>0</v>
      </c>
      <c r="S20" s="75">
        <f t="shared" si="10"/>
        <v>0</v>
      </c>
      <c r="T20" s="198">
        <f>IF($F20="Remedial Training",$R20*$H20, 0)</f>
        <v>0</v>
      </c>
      <c r="U20" s="46"/>
      <c r="V20" s="30"/>
      <c r="W20" s="172">
        <f t="shared" si="12"/>
        <v>0</v>
      </c>
      <c r="X20" s="17">
        <f t="shared" si="13"/>
        <v>0</v>
      </c>
      <c r="Y20" s="172">
        <f t="shared" si="14"/>
        <v>0</v>
      </c>
      <c r="Z20" s="172">
        <f t="shared" si="15"/>
        <v>0</v>
      </c>
      <c r="AA20" s="30"/>
    </row>
    <row r="21" spans="1:27" ht="32.25" customHeight="1" x14ac:dyDescent="0.3">
      <c r="A21" s="44"/>
      <c r="B21" s="78">
        <v>9</v>
      </c>
      <c r="C21" s="79"/>
      <c r="D21" s="80"/>
      <c r="E21" s="80"/>
      <c r="F21" s="81"/>
      <c r="G21" s="184"/>
      <c r="H21" s="182"/>
      <c r="I21" s="70">
        <f t="shared" si="1"/>
        <v>0</v>
      </c>
      <c r="J21" s="70">
        <f t="shared" si="2"/>
        <v>0</v>
      </c>
      <c r="K21" s="70">
        <f t="shared" si="3"/>
        <v>0</v>
      </c>
      <c r="L21" s="84">
        <f t="shared" si="0"/>
        <v>0</v>
      </c>
      <c r="M21" s="72" t="str">
        <f t="shared" si="4"/>
        <v>n</v>
      </c>
      <c r="N21" s="73" t="str">
        <f t="shared" si="5"/>
        <v>n</v>
      </c>
      <c r="O21" s="74">
        <f t="shared" si="6"/>
        <v>0</v>
      </c>
      <c r="P21" s="75">
        <f t="shared" si="7"/>
        <v>0</v>
      </c>
      <c r="Q21" s="76">
        <f t="shared" si="8"/>
        <v>0</v>
      </c>
      <c r="R21" s="75">
        <f t="shared" si="9"/>
        <v>0</v>
      </c>
      <c r="S21" s="75">
        <f t="shared" si="10"/>
        <v>0</v>
      </c>
      <c r="T21" s="198">
        <f t="shared" si="11"/>
        <v>0</v>
      </c>
      <c r="U21" s="46"/>
      <c r="V21" s="30"/>
      <c r="W21" s="172">
        <f t="shared" si="12"/>
        <v>0</v>
      </c>
      <c r="X21" s="17">
        <f t="shared" si="13"/>
        <v>0</v>
      </c>
      <c r="Y21" s="172">
        <f t="shared" si="14"/>
        <v>0</v>
      </c>
      <c r="Z21" s="172">
        <f t="shared" si="15"/>
        <v>0</v>
      </c>
      <c r="AA21" s="30"/>
    </row>
    <row r="22" spans="1:27" ht="32.25" customHeight="1" x14ac:dyDescent="0.3">
      <c r="A22" s="44"/>
      <c r="B22" s="78">
        <v>10</v>
      </c>
      <c r="C22" s="79"/>
      <c r="D22" s="80"/>
      <c r="E22" s="80"/>
      <c r="F22" s="81"/>
      <c r="G22" s="184"/>
      <c r="H22" s="182"/>
      <c r="I22" s="70">
        <f>IF(AND($H22="",$M22="y"),"",IF(AND($M22="n",$N22="Y",$G22=""),"Please enter the ITP post % (In column G)",IF($K22="Please enter % commitment","",$O22*$H22)))</f>
        <v>0</v>
      </c>
      <c r="J22" s="70">
        <f>IF(AND($H22="",$M22="y"),"",IF(AND($M22="n",$N22="Y",$G22=""),"Please enter the ITP post % (In column G)",IF($K22="Please enter % commitment","",$P22*$H22)))</f>
        <v>0</v>
      </c>
      <c r="K22" s="70">
        <f>IF(AND($H22="",$M22="y"),"Please Enter % Commitment",IF(AND($H22="",$N22="y"),"Please enter % commitment",IF(AND($M22="n",$N22="n"),0,IF($F22="Academic Post",$O22*$H22,$Q22*$H22))))</f>
        <v>0</v>
      </c>
      <c r="L22" s="84">
        <f>IF($F22="Remedial Training",$R22*$H22, 0)</f>
        <v>0</v>
      </c>
      <c r="M22" s="72" t="str">
        <f>IF(OR($F22="GP",$F22="Hospital"),"y","n")</f>
        <v>n</v>
      </c>
      <c r="N22" s="73" t="str">
        <f>IF(OR($F22="ITP",$F22="Academic Post"),"y","n")</f>
        <v>n</v>
      </c>
      <c r="O22" s="74">
        <f>IF($F22="GP",$Q22,IF(OR($F22="ITP",$F22="Academic Post"),($Q22*$G22),0))</f>
        <v>0</v>
      </c>
      <c r="P22" s="75">
        <f>IF($F22="Hospital",$Q22,IF($F22="ITP",($Q22*(1-$G22)),0))</f>
        <v>0</v>
      </c>
      <c r="Q22" s="76">
        <f>IF(OR($F22="GP",$F22="Hospital",$F22="ITP",$F22="Academic Post"),$R22,0)</f>
        <v>0</v>
      </c>
      <c r="R22" s="75">
        <f>IF(E22="",0,IF(DAY(E22)=31,((DAYS360(D22,E22)))/30,((DAYS360(D22,E22))+1)/30))</f>
        <v>0</v>
      </c>
      <c r="S22" s="75">
        <f t="shared" si="10"/>
        <v>0</v>
      </c>
      <c r="T22" s="198">
        <f>IF($F22="Remedial Training",$R22*$H22, 0)</f>
        <v>0</v>
      </c>
      <c r="U22" s="46"/>
      <c r="V22" s="30"/>
      <c r="W22" s="172">
        <f t="shared" si="12"/>
        <v>0</v>
      </c>
      <c r="X22" s="17">
        <f t="shared" si="13"/>
        <v>0</v>
      </c>
      <c r="Y22" s="172">
        <f t="shared" si="14"/>
        <v>0</v>
      </c>
      <c r="Z22" s="172">
        <f t="shared" si="15"/>
        <v>0</v>
      </c>
      <c r="AA22" s="30"/>
    </row>
    <row r="23" spans="1:27" ht="32.25" customHeight="1" x14ac:dyDescent="0.3">
      <c r="A23" s="44"/>
      <c r="B23" s="78">
        <v>11</v>
      </c>
      <c r="C23" s="79"/>
      <c r="D23" s="80"/>
      <c r="E23" s="80"/>
      <c r="F23" s="81"/>
      <c r="G23" s="184"/>
      <c r="H23" s="182"/>
      <c r="I23" s="70">
        <f>IF(AND($H23="",$M23="y"),"",IF(AND($M23="n",$N23="Y",$G23=""),"Please enter the ITP post % (In column G)",IF($K23="Please enter % commitment","",$O23*$H23)))</f>
        <v>0</v>
      </c>
      <c r="J23" s="70">
        <f>IF(AND($H23="",$M23="y"),"",IF(AND($M23="n",$N23="Y",$G23=""),"Please enter the ITP post % (In column G)",IF($K23="Please enter % commitment","",$P23*$H23)))</f>
        <v>0</v>
      </c>
      <c r="K23" s="70">
        <f>IF(AND($H23="",$M23="y"),"Please Enter % Commitment",IF(AND($H23="",$N23="y"),"Please enter % commitment",IF(AND($M23="n",$N23="n"),0,IF($F23="Academic Post",$O23*$H23,$Q23*$H23))))</f>
        <v>0</v>
      </c>
      <c r="L23" s="84">
        <f>IF($F23="Remedial Training",$R23*$H23, 0)</f>
        <v>0</v>
      </c>
      <c r="M23" s="72" t="str">
        <f>IF(OR($F23="GP",$F23="Hospital"),"y","n")</f>
        <v>n</v>
      </c>
      <c r="N23" s="73" t="str">
        <f>IF(OR($F23="ITP",$F23="Academic Post"),"y","n")</f>
        <v>n</v>
      </c>
      <c r="O23" s="74">
        <f>IF($F23="GP",$Q23,IF(OR($F23="ITP",$F23="Academic Post"),($Q23*$G23),0))</f>
        <v>0</v>
      </c>
      <c r="P23" s="75">
        <f>IF($F23="Hospital",$Q23,IF($F23="ITP",($Q23*(1-$G23)),0))</f>
        <v>0</v>
      </c>
      <c r="Q23" s="76">
        <f>IF(OR($F23="GP",$F23="Hospital",$F23="ITP",$F23="Academic Post"),$R23,0)</f>
        <v>0</v>
      </c>
      <c r="R23" s="75">
        <f>IF(E23="",0,IF(DAY(E23)=31,((DAYS360(D23,E23)))/30,((DAYS360(D23,E23))+1)/30))</f>
        <v>0</v>
      </c>
      <c r="S23" s="75">
        <f t="shared" si="10"/>
        <v>0</v>
      </c>
      <c r="T23" s="198">
        <f>IF($F23="Remedial Training",$R23*$H23, 0)</f>
        <v>0</v>
      </c>
      <c r="U23" s="46"/>
      <c r="V23" s="30"/>
      <c r="W23" s="172">
        <f t="shared" si="12"/>
        <v>0</v>
      </c>
      <c r="X23" s="17">
        <f t="shared" si="13"/>
        <v>0</v>
      </c>
      <c r="Y23" s="172">
        <f t="shared" si="14"/>
        <v>0</v>
      </c>
      <c r="Z23" s="172">
        <f t="shared" si="15"/>
        <v>0</v>
      </c>
      <c r="AA23" s="30"/>
    </row>
    <row r="24" spans="1:27" ht="32.25" customHeight="1" x14ac:dyDescent="0.3">
      <c r="A24" s="44"/>
      <c r="B24" s="78">
        <v>12</v>
      </c>
      <c r="C24" s="79"/>
      <c r="D24" s="80"/>
      <c r="E24" s="80"/>
      <c r="F24" s="81"/>
      <c r="G24" s="184"/>
      <c r="H24" s="182"/>
      <c r="I24" s="70">
        <f>IF(AND($H24="",$M24="y"),"",IF(AND($M24="n",$N24="Y",$G24=""),"Please enter the ITP post % (In column G)",IF($K24="Please enter % commitment","",$O24*$H24)))</f>
        <v>0</v>
      </c>
      <c r="J24" s="70">
        <f>IF(AND($H24="",$M24="y"),"",IF(AND($M24="n",$N24="Y",$G24=""),"Please enter the ITP post % (In column G)",IF($K24="Please enter % commitment","",$P24*$H24)))</f>
        <v>0</v>
      </c>
      <c r="K24" s="70">
        <f>IF(AND($H24="",$M24="y"),"Please Enter % Commitment",IF(AND($H24="",$N24="y"),"Please enter % commitment",IF(AND($M24="n",$N24="n"),0,IF($F24="Academic Post",$O24*$H24,$Q24*$H24))))</f>
        <v>0</v>
      </c>
      <c r="L24" s="84">
        <f>IF($F24="Remedial Training",$R24*$H24, 0)</f>
        <v>0</v>
      </c>
      <c r="M24" s="72" t="str">
        <f>IF(OR($F24="GP",$F24="Hospital"),"y","n")</f>
        <v>n</v>
      </c>
      <c r="N24" s="73" t="str">
        <f>IF(OR($F24="ITP",$F24="Academic Post"),"y","n")</f>
        <v>n</v>
      </c>
      <c r="O24" s="74">
        <f>IF($F24="GP",$Q24,IF(OR($F24="ITP",$F24="Academic Post"),($Q24*$G24),0))</f>
        <v>0</v>
      </c>
      <c r="P24" s="75">
        <f>IF($F24="Hospital",$Q24,IF($F24="ITP",($Q24*(1-$G24)),0))</f>
        <v>0</v>
      </c>
      <c r="Q24" s="76">
        <f>IF(OR($F24="GP",$F24="Hospital",$F24="ITP",$F24="Academic Post"),$R24,0)</f>
        <v>0</v>
      </c>
      <c r="R24" s="75">
        <f>IF(E24="",0,IF(DAY(E24)=31,((DAYS360(D24,E24)))/30,((DAYS360(D24,E24))+1)/30))</f>
        <v>0</v>
      </c>
      <c r="S24" s="75">
        <f t="shared" si="10"/>
        <v>0</v>
      </c>
      <c r="T24" s="198">
        <f>IF($F24="Remedial Training",$R24*$H24, 0)</f>
        <v>0</v>
      </c>
      <c r="U24" s="46"/>
      <c r="V24" s="30"/>
      <c r="W24" s="172">
        <f t="shared" si="12"/>
        <v>0</v>
      </c>
      <c r="X24" s="17">
        <f t="shared" si="13"/>
        <v>0</v>
      </c>
      <c r="Y24" s="172">
        <f t="shared" si="14"/>
        <v>0</v>
      </c>
      <c r="Z24" s="172">
        <f t="shared" si="15"/>
        <v>0</v>
      </c>
      <c r="AA24" s="30"/>
    </row>
    <row r="25" spans="1:27" ht="32.25" customHeight="1" x14ac:dyDescent="0.3">
      <c r="A25" s="44"/>
      <c r="B25" s="78">
        <v>13</v>
      </c>
      <c r="C25" s="79"/>
      <c r="D25" s="80"/>
      <c r="E25" s="80"/>
      <c r="F25" s="81"/>
      <c r="G25" s="82"/>
      <c r="H25" s="83"/>
      <c r="I25" s="70">
        <f>IF(AND($H25="",$M25="y"),"",IF(AND($M25="n",$N25="Y",$G25=""),"Please enter the ITP post % (In column G)",IF($K25="Please enter % commitment","",$O25*$H25)))</f>
        <v>0</v>
      </c>
      <c r="J25" s="70">
        <f>IF(AND($H25="",$M25="y"),"",IF(AND($M25="n",$N25="Y",$G25=""),"Please enter the ITP post % (In column G)",IF($K25="Please enter % commitment","",$P25*$H25)))</f>
        <v>0</v>
      </c>
      <c r="K25" s="70">
        <f>IF(AND($H25="",$M25="y"),"Please Enter % Commitment",IF(AND($H25="",$N25="y"),"Please enter % commitment",IF(AND($M25="n",$N25="n"),0,IF($F25="Academic Post",$O25*$H25,$Q25*$H25))))</f>
        <v>0</v>
      </c>
      <c r="L25" s="84">
        <f>IF($F25="Remedial Training",$R25*$H25, 0)</f>
        <v>0</v>
      </c>
      <c r="M25" s="72" t="str">
        <f>IF(OR($F25="GP",$F25="Hospital"),"y","n")</f>
        <v>n</v>
      </c>
      <c r="N25" s="73" t="str">
        <f>IF(OR($F25="ITP",$F25="Academic Post"),"y","n")</f>
        <v>n</v>
      </c>
      <c r="O25" s="74">
        <f>IF($F25="GP",$Q25,IF(OR($F25="ITP",$F25="Academic Post"),($Q25*$G25),0))</f>
        <v>0</v>
      </c>
      <c r="P25" s="75">
        <f>IF($F25="Hospital",$Q25,IF($F25="ITP",($Q25*(1-$G25)),0))</f>
        <v>0</v>
      </c>
      <c r="Q25" s="76">
        <f>IF(OR($F25="GP",$F25="Hospital",$F25="ITP",$F25="Academic Post"),$R25,0)</f>
        <v>0</v>
      </c>
      <c r="R25" s="75">
        <f>IF(E25="",0,IF(DAY(E25)=31,((DAYS360(D25,E25)))/30,((DAYS360(D25,E25))+1)/30))</f>
        <v>0</v>
      </c>
      <c r="S25" s="75">
        <f t="shared" si="10"/>
        <v>0</v>
      </c>
      <c r="T25" s="198">
        <f>IF($F25="Remedial Training",$R25*$H25, 0)</f>
        <v>0</v>
      </c>
      <c r="U25" s="46"/>
      <c r="V25" s="30"/>
      <c r="W25" s="172">
        <f t="shared" si="12"/>
        <v>0</v>
      </c>
      <c r="X25" s="17">
        <f t="shared" si="13"/>
        <v>0</v>
      </c>
      <c r="Y25" s="172">
        <f t="shared" si="14"/>
        <v>0</v>
      </c>
      <c r="Z25" s="172">
        <f t="shared" si="15"/>
        <v>0</v>
      </c>
      <c r="AA25" s="30"/>
    </row>
    <row r="26" spans="1:27" ht="32.25" customHeight="1" x14ac:dyDescent="0.3">
      <c r="A26" s="44"/>
      <c r="B26" s="78">
        <v>14</v>
      </c>
      <c r="C26" s="79"/>
      <c r="D26" s="80"/>
      <c r="E26" s="80"/>
      <c r="F26" s="81"/>
      <c r="G26" s="82"/>
      <c r="H26" s="83"/>
      <c r="I26" s="70">
        <f t="shared" si="1"/>
        <v>0</v>
      </c>
      <c r="J26" s="70">
        <f t="shared" si="2"/>
        <v>0</v>
      </c>
      <c r="K26" s="70">
        <f t="shared" si="3"/>
        <v>0</v>
      </c>
      <c r="L26" s="84">
        <f t="shared" si="0"/>
        <v>0</v>
      </c>
      <c r="M26" s="72" t="str">
        <f t="shared" si="4"/>
        <v>n</v>
      </c>
      <c r="N26" s="73" t="str">
        <f t="shared" si="5"/>
        <v>n</v>
      </c>
      <c r="O26" s="74">
        <f t="shared" si="6"/>
        <v>0</v>
      </c>
      <c r="P26" s="75">
        <f t="shared" si="7"/>
        <v>0</v>
      </c>
      <c r="Q26" s="76">
        <f t="shared" si="8"/>
        <v>0</v>
      </c>
      <c r="R26" s="75">
        <f t="shared" si="9"/>
        <v>0</v>
      </c>
      <c r="S26" s="75">
        <f t="shared" si="10"/>
        <v>0</v>
      </c>
      <c r="T26" s="198">
        <f t="shared" si="11"/>
        <v>0</v>
      </c>
      <c r="U26" s="46"/>
      <c r="V26" s="30"/>
      <c r="W26" s="172">
        <f t="shared" si="12"/>
        <v>0</v>
      </c>
      <c r="X26" s="17">
        <f t="shared" si="13"/>
        <v>0</v>
      </c>
      <c r="Y26" s="172">
        <f t="shared" si="14"/>
        <v>0</v>
      </c>
      <c r="Z26" s="172">
        <f t="shared" si="15"/>
        <v>0</v>
      </c>
      <c r="AA26" s="30"/>
    </row>
    <row r="27" spans="1:27" ht="32.25" customHeight="1" x14ac:dyDescent="0.3">
      <c r="A27" s="44"/>
      <c r="B27" s="78">
        <v>15</v>
      </c>
      <c r="C27" s="79"/>
      <c r="D27" s="80"/>
      <c r="E27" s="80"/>
      <c r="F27" s="81"/>
      <c r="G27" s="82"/>
      <c r="H27" s="83"/>
      <c r="I27" s="70">
        <f t="shared" si="1"/>
        <v>0</v>
      </c>
      <c r="J27" s="70">
        <f t="shared" si="2"/>
        <v>0</v>
      </c>
      <c r="K27" s="70">
        <f t="shared" si="3"/>
        <v>0</v>
      </c>
      <c r="L27" s="84">
        <f t="shared" si="0"/>
        <v>0</v>
      </c>
      <c r="M27" s="72" t="str">
        <f t="shared" si="4"/>
        <v>n</v>
      </c>
      <c r="N27" s="73" t="str">
        <f t="shared" si="5"/>
        <v>n</v>
      </c>
      <c r="O27" s="74">
        <f t="shared" si="6"/>
        <v>0</v>
      </c>
      <c r="P27" s="75">
        <f t="shared" si="7"/>
        <v>0</v>
      </c>
      <c r="Q27" s="76">
        <f t="shared" si="8"/>
        <v>0</v>
      </c>
      <c r="R27" s="75">
        <f t="shared" si="9"/>
        <v>0</v>
      </c>
      <c r="S27" s="75">
        <f t="shared" si="10"/>
        <v>0</v>
      </c>
      <c r="T27" s="198">
        <f t="shared" si="11"/>
        <v>0</v>
      </c>
      <c r="U27" s="46"/>
      <c r="V27" s="30"/>
      <c r="W27" s="172">
        <f t="shared" si="12"/>
        <v>0</v>
      </c>
      <c r="X27" s="17">
        <f t="shared" si="13"/>
        <v>0</v>
      </c>
      <c r="Y27" s="172">
        <f t="shared" si="14"/>
        <v>0</v>
      </c>
      <c r="Z27" s="172">
        <f t="shared" si="15"/>
        <v>0</v>
      </c>
      <c r="AA27" s="30"/>
    </row>
    <row r="28" spans="1:27" ht="32.25" customHeight="1" x14ac:dyDescent="0.3">
      <c r="A28" s="44"/>
      <c r="B28" s="78">
        <v>16</v>
      </c>
      <c r="C28" s="79"/>
      <c r="D28" s="80"/>
      <c r="E28" s="80"/>
      <c r="F28" s="81"/>
      <c r="G28" s="82"/>
      <c r="H28" s="83"/>
      <c r="I28" s="70">
        <f t="shared" si="1"/>
        <v>0</v>
      </c>
      <c r="J28" s="70">
        <f t="shared" si="2"/>
        <v>0</v>
      </c>
      <c r="K28" s="70">
        <f t="shared" si="3"/>
        <v>0</v>
      </c>
      <c r="L28" s="84">
        <f t="shared" si="0"/>
        <v>0</v>
      </c>
      <c r="M28" s="72" t="str">
        <f t="shared" si="4"/>
        <v>n</v>
      </c>
      <c r="N28" s="73" t="str">
        <f t="shared" si="5"/>
        <v>n</v>
      </c>
      <c r="O28" s="74">
        <f t="shared" si="6"/>
        <v>0</v>
      </c>
      <c r="P28" s="75">
        <f t="shared" si="7"/>
        <v>0</v>
      </c>
      <c r="Q28" s="76">
        <f t="shared" si="8"/>
        <v>0</v>
      </c>
      <c r="R28" s="75">
        <f t="shared" si="9"/>
        <v>0</v>
      </c>
      <c r="S28" s="75">
        <f t="shared" si="10"/>
        <v>0</v>
      </c>
      <c r="T28" s="198">
        <f t="shared" si="11"/>
        <v>0</v>
      </c>
      <c r="U28" s="46"/>
      <c r="V28" s="30"/>
      <c r="W28" s="172">
        <f t="shared" si="12"/>
        <v>0</v>
      </c>
      <c r="X28" s="17">
        <f t="shared" si="13"/>
        <v>0</v>
      </c>
      <c r="Y28" s="172">
        <f t="shared" si="14"/>
        <v>0</v>
      </c>
      <c r="Z28" s="172">
        <f t="shared" si="15"/>
        <v>0</v>
      </c>
      <c r="AA28" s="30"/>
    </row>
    <row r="29" spans="1:27" ht="32.25" customHeight="1" x14ac:dyDescent="0.3">
      <c r="A29" s="44"/>
      <c r="B29" s="78">
        <v>17</v>
      </c>
      <c r="C29" s="79"/>
      <c r="D29" s="80"/>
      <c r="E29" s="80"/>
      <c r="F29" s="81"/>
      <c r="G29" s="82"/>
      <c r="H29" s="83"/>
      <c r="I29" s="70">
        <f t="shared" si="1"/>
        <v>0</v>
      </c>
      <c r="J29" s="70">
        <f t="shared" si="2"/>
        <v>0</v>
      </c>
      <c r="K29" s="70">
        <f t="shared" si="3"/>
        <v>0</v>
      </c>
      <c r="L29" s="84">
        <f t="shared" si="0"/>
        <v>0</v>
      </c>
      <c r="M29" s="72" t="str">
        <f t="shared" si="4"/>
        <v>n</v>
      </c>
      <c r="N29" s="73" t="str">
        <f t="shared" si="5"/>
        <v>n</v>
      </c>
      <c r="O29" s="74">
        <f t="shared" si="6"/>
        <v>0</v>
      </c>
      <c r="P29" s="75">
        <f t="shared" si="7"/>
        <v>0</v>
      </c>
      <c r="Q29" s="76">
        <f t="shared" si="8"/>
        <v>0</v>
      </c>
      <c r="R29" s="75">
        <f t="shared" si="9"/>
        <v>0</v>
      </c>
      <c r="S29" s="75">
        <f t="shared" si="10"/>
        <v>0</v>
      </c>
      <c r="T29" s="198">
        <f t="shared" si="11"/>
        <v>0</v>
      </c>
      <c r="U29" s="46"/>
      <c r="V29" s="30"/>
      <c r="W29" s="172">
        <f t="shared" si="12"/>
        <v>0</v>
      </c>
      <c r="X29" s="17">
        <f t="shared" si="13"/>
        <v>0</v>
      </c>
      <c r="Y29" s="172">
        <f t="shared" si="14"/>
        <v>0</v>
      </c>
      <c r="Z29" s="172">
        <f t="shared" si="15"/>
        <v>0</v>
      </c>
      <c r="AA29" s="30"/>
    </row>
    <row r="30" spans="1:27" ht="32.25" customHeight="1" x14ac:dyDescent="0.3">
      <c r="A30" s="44"/>
      <c r="B30" s="78">
        <v>18</v>
      </c>
      <c r="C30" s="79"/>
      <c r="D30" s="80"/>
      <c r="E30" s="80"/>
      <c r="F30" s="81"/>
      <c r="G30" s="82"/>
      <c r="H30" s="83"/>
      <c r="I30" s="70">
        <f t="shared" si="1"/>
        <v>0</v>
      </c>
      <c r="J30" s="70">
        <f t="shared" si="2"/>
        <v>0</v>
      </c>
      <c r="K30" s="70">
        <f t="shared" si="3"/>
        <v>0</v>
      </c>
      <c r="L30" s="84">
        <f t="shared" si="0"/>
        <v>0</v>
      </c>
      <c r="M30" s="72" t="str">
        <f t="shared" si="4"/>
        <v>n</v>
      </c>
      <c r="N30" s="73" t="str">
        <f t="shared" si="5"/>
        <v>n</v>
      </c>
      <c r="O30" s="74">
        <f t="shared" si="6"/>
        <v>0</v>
      </c>
      <c r="P30" s="75">
        <f t="shared" si="7"/>
        <v>0</v>
      </c>
      <c r="Q30" s="76">
        <f t="shared" si="8"/>
        <v>0</v>
      </c>
      <c r="R30" s="75">
        <f t="shared" si="9"/>
        <v>0</v>
      </c>
      <c r="S30" s="75">
        <f t="shared" si="10"/>
        <v>0</v>
      </c>
      <c r="T30" s="198">
        <f t="shared" si="11"/>
        <v>0</v>
      </c>
      <c r="U30" s="46"/>
      <c r="V30" s="30"/>
      <c r="W30" s="172">
        <f t="shared" si="12"/>
        <v>0</v>
      </c>
      <c r="X30" s="17">
        <f t="shared" si="13"/>
        <v>0</v>
      </c>
      <c r="Y30" s="172">
        <f t="shared" si="14"/>
        <v>0</v>
      </c>
      <c r="Z30" s="172">
        <f t="shared" si="15"/>
        <v>0</v>
      </c>
      <c r="AA30" s="30"/>
    </row>
    <row r="31" spans="1:27" ht="32.25" customHeight="1" x14ac:dyDescent="0.3">
      <c r="A31" s="44"/>
      <c r="B31" s="78">
        <v>19</v>
      </c>
      <c r="C31" s="79"/>
      <c r="D31" s="80"/>
      <c r="E31" s="80"/>
      <c r="F31" s="81"/>
      <c r="G31" s="82"/>
      <c r="H31" s="83"/>
      <c r="I31" s="70">
        <f t="shared" si="1"/>
        <v>0</v>
      </c>
      <c r="J31" s="70">
        <f t="shared" si="2"/>
        <v>0</v>
      </c>
      <c r="K31" s="70">
        <f t="shared" si="3"/>
        <v>0</v>
      </c>
      <c r="L31" s="84">
        <f t="shared" si="0"/>
        <v>0</v>
      </c>
      <c r="M31" s="72" t="str">
        <f t="shared" si="4"/>
        <v>n</v>
      </c>
      <c r="N31" s="73" t="str">
        <f t="shared" si="5"/>
        <v>n</v>
      </c>
      <c r="O31" s="74">
        <f t="shared" si="6"/>
        <v>0</v>
      </c>
      <c r="P31" s="75">
        <f t="shared" si="7"/>
        <v>0</v>
      </c>
      <c r="Q31" s="76">
        <f t="shared" si="8"/>
        <v>0</v>
      </c>
      <c r="R31" s="75">
        <f t="shared" si="9"/>
        <v>0</v>
      </c>
      <c r="S31" s="75">
        <f t="shared" si="10"/>
        <v>0</v>
      </c>
      <c r="T31" s="198">
        <f t="shared" si="11"/>
        <v>0</v>
      </c>
      <c r="U31" s="46"/>
      <c r="V31" s="30"/>
      <c r="W31" s="172">
        <f t="shared" si="12"/>
        <v>0</v>
      </c>
      <c r="X31" s="17">
        <f t="shared" si="13"/>
        <v>0</v>
      </c>
      <c r="Y31" s="172">
        <f t="shared" si="14"/>
        <v>0</v>
      </c>
      <c r="Z31" s="172">
        <f t="shared" si="15"/>
        <v>0</v>
      </c>
      <c r="AA31" s="30"/>
    </row>
    <row r="32" spans="1:27" ht="32.25" customHeight="1" x14ac:dyDescent="0.3">
      <c r="A32" s="44"/>
      <c r="B32" s="78">
        <v>20</v>
      </c>
      <c r="C32" s="79"/>
      <c r="D32" s="80"/>
      <c r="E32" s="80"/>
      <c r="F32" s="81"/>
      <c r="G32" s="82"/>
      <c r="H32" s="83"/>
      <c r="I32" s="70">
        <f t="shared" si="1"/>
        <v>0</v>
      </c>
      <c r="J32" s="70">
        <f t="shared" si="2"/>
        <v>0</v>
      </c>
      <c r="K32" s="70">
        <f t="shared" si="3"/>
        <v>0</v>
      </c>
      <c r="L32" s="84">
        <f t="shared" si="0"/>
        <v>0</v>
      </c>
      <c r="M32" s="72" t="str">
        <f t="shared" si="4"/>
        <v>n</v>
      </c>
      <c r="N32" s="73" t="str">
        <f t="shared" si="5"/>
        <v>n</v>
      </c>
      <c r="O32" s="74">
        <f t="shared" si="6"/>
        <v>0</v>
      </c>
      <c r="P32" s="75">
        <f t="shared" si="7"/>
        <v>0</v>
      </c>
      <c r="Q32" s="76">
        <f t="shared" si="8"/>
        <v>0</v>
      </c>
      <c r="R32" s="75">
        <f t="shared" si="9"/>
        <v>0</v>
      </c>
      <c r="S32" s="75">
        <f t="shared" si="10"/>
        <v>0</v>
      </c>
      <c r="T32" s="198">
        <f t="shared" si="11"/>
        <v>0</v>
      </c>
      <c r="U32" s="46"/>
      <c r="V32" s="30"/>
      <c r="W32" s="172">
        <f t="shared" si="12"/>
        <v>0</v>
      </c>
      <c r="X32" s="17">
        <f t="shared" si="13"/>
        <v>0</v>
      </c>
      <c r="Y32" s="172">
        <f t="shared" si="14"/>
        <v>0</v>
      </c>
      <c r="Z32" s="172">
        <f t="shared" si="15"/>
        <v>0</v>
      </c>
      <c r="AA32" s="30"/>
    </row>
    <row r="33" spans="1:27" ht="32.25" customHeight="1" x14ac:dyDescent="0.3">
      <c r="A33" s="44"/>
      <c r="B33" s="78">
        <v>21</v>
      </c>
      <c r="C33" s="79"/>
      <c r="D33" s="80"/>
      <c r="E33" s="80"/>
      <c r="F33" s="81"/>
      <c r="G33" s="82"/>
      <c r="H33" s="83"/>
      <c r="I33" s="70">
        <f t="shared" si="1"/>
        <v>0</v>
      </c>
      <c r="J33" s="70">
        <f t="shared" si="2"/>
        <v>0</v>
      </c>
      <c r="K33" s="70">
        <f t="shared" si="3"/>
        <v>0</v>
      </c>
      <c r="L33" s="84">
        <f t="shared" si="0"/>
        <v>0</v>
      </c>
      <c r="M33" s="72" t="str">
        <f t="shared" si="4"/>
        <v>n</v>
      </c>
      <c r="N33" s="73" t="str">
        <f t="shared" si="5"/>
        <v>n</v>
      </c>
      <c r="O33" s="74">
        <f t="shared" si="6"/>
        <v>0</v>
      </c>
      <c r="P33" s="75">
        <f t="shared" si="7"/>
        <v>0</v>
      </c>
      <c r="Q33" s="76">
        <f t="shared" si="8"/>
        <v>0</v>
      </c>
      <c r="R33" s="75">
        <f t="shared" si="9"/>
        <v>0</v>
      </c>
      <c r="S33" s="75">
        <f t="shared" si="10"/>
        <v>0</v>
      </c>
      <c r="T33" s="198">
        <f t="shared" si="11"/>
        <v>0</v>
      </c>
      <c r="U33" s="46"/>
      <c r="V33" s="30"/>
      <c r="W33" s="172">
        <f t="shared" si="12"/>
        <v>0</v>
      </c>
      <c r="X33" s="17">
        <f t="shared" si="13"/>
        <v>0</v>
      </c>
      <c r="Y33" s="172">
        <f t="shared" si="14"/>
        <v>0</v>
      </c>
      <c r="Z33" s="172">
        <f t="shared" si="15"/>
        <v>0</v>
      </c>
      <c r="AA33" s="30"/>
    </row>
    <row r="34" spans="1:27" ht="32.25" customHeight="1" x14ac:dyDescent="0.3">
      <c r="A34" s="44"/>
      <c r="B34" s="78">
        <v>22</v>
      </c>
      <c r="C34" s="79"/>
      <c r="D34" s="80"/>
      <c r="E34" s="80"/>
      <c r="F34" s="81"/>
      <c r="G34" s="82"/>
      <c r="H34" s="83"/>
      <c r="I34" s="70">
        <f t="shared" si="1"/>
        <v>0</v>
      </c>
      <c r="J34" s="70">
        <f t="shared" si="2"/>
        <v>0</v>
      </c>
      <c r="K34" s="70">
        <f t="shared" si="3"/>
        <v>0</v>
      </c>
      <c r="L34" s="84">
        <f t="shared" si="0"/>
        <v>0</v>
      </c>
      <c r="M34" s="72" t="str">
        <f t="shared" si="4"/>
        <v>n</v>
      </c>
      <c r="N34" s="73" t="str">
        <f t="shared" si="5"/>
        <v>n</v>
      </c>
      <c r="O34" s="74">
        <f t="shared" si="6"/>
        <v>0</v>
      </c>
      <c r="P34" s="75">
        <f t="shared" si="7"/>
        <v>0</v>
      </c>
      <c r="Q34" s="76">
        <f t="shared" si="8"/>
        <v>0</v>
      </c>
      <c r="R34" s="75">
        <f t="shared" si="9"/>
        <v>0</v>
      </c>
      <c r="S34" s="75">
        <f t="shared" si="10"/>
        <v>0</v>
      </c>
      <c r="T34" s="198">
        <f t="shared" si="11"/>
        <v>0</v>
      </c>
      <c r="U34" s="46"/>
      <c r="V34" s="30"/>
      <c r="W34" s="172">
        <f t="shared" si="12"/>
        <v>0</v>
      </c>
      <c r="X34" s="17">
        <f t="shared" si="13"/>
        <v>0</v>
      </c>
      <c r="Y34" s="172">
        <f t="shared" si="14"/>
        <v>0</v>
      </c>
      <c r="Z34" s="172">
        <f t="shared" si="15"/>
        <v>0</v>
      </c>
      <c r="AA34" s="30"/>
    </row>
    <row r="35" spans="1:27" ht="32.25" customHeight="1" x14ac:dyDescent="0.3">
      <c r="A35" s="44"/>
      <c r="B35" s="78">
        <v>23</v>
      </c>
      <c r="C35" s="79"/>
      <c r="D35" s="80"/>
      <c r="E35" s="80"/>
      <c r="F35" s="81"/>
      <c r="G35" s="82"/>
      <c r="H35" s="83"/>
      <c r="I35" s="70">
        <f t="shared" si="1"/>
        <v>0</v>
      </c>
      <c r="J35" s="70">
        <f t="shared" si="2"/>
        <v>0</v>
      </c>
      <c r="K35" s="70">
        <f t="shared" si="3"/>
        <v>0</v>
      </c>
      <c r="L35" s="84">
        <f t="shared" si="0"/>
        <v>0</v>
      </c>
      <c r="M35" s="72" t="str">
        <f t="shared" si="4"/>
        <v>n</v>
      </c>
      <c r="N35" s="73" t="str">
        <f t="shared" si="5"/>
        <v>n</v>
      </c>
      <c r="O35" s="74">
        <f t="shared" si="6"/>
        <v>0</v>
      </c>
      <c r="P35" s="75">
        <f t="shared" si="7"/>
        <v>0</v>
      </c>
      <c r="Q35" s="76">
        <f t="shared" si="8"/>
        <v>0</v>
      </c>
      <c r="R35" s="75">
        <f t="shared" si="9"/>
        <v>0</v>
      </c>
      <c r="S35" s="75">
        <f t="shared" si="10"/>
        <v>0</v>
      </c>
      <c r="T35" s="198">
        <f t="shared" si="11"/>
        <v>0</v>
      </c>
      <c r="U35" s="46"/>
      <c r="V35" s="30"/>
      <c r="W35" s="172">
        <f t="shared" si="12"/>
        <v>0</v>
      </c>
      <c r="X35" s="17">
        <f t="shared" si="13"/>
        <v>0</v>
      </c>
      <c r="Y35" s="172">
        <f t="shared" si="14"/>
        <v>0</v>
      </c>
      <c r="Z35" s="172">
        <f t="shared" si="15"/>
        <v>0</v>
      </c>
      <c r="AA35" s="30"/>
    </row>
    <row r="36" spans="1:27" ht="32.25" customHeight="1" x14ac:dyDescent="0.3">
      <c r="A36" s="44"/>
      <c r="B36" s="78">
        <v>24</v>
      </c>
      <c r="C36" s="79"/>
      <c r="D36" s="80"/>
      <c r="E36" s="80"/>
      <c r="F36" s="81"/>
      <c r="G36" s="82"/>
      <c r="H36" s="83"/>
      <c r="I36" s="70">
        <f t="shared" si="1"/>
        <v>0</v>
      </c>
      <c r="J36" s="70">
        <f t="shared" si="2"/>
        <v>0</v>
      </c>
      <c r="K36" s="70">
        <f t="shared" si="3"/>
        <v>0</v>
      </c>
      <c r="L36" s="84">
        <f t="shared" si="0"/>
        <v>0</v>
      </c>
      <c r="M36" s="72" t="str">
        <f t="shared" si="4"/>
        <v>n</v>
      </c>
      <c r="N36" s="73" t="str">
        <f t="shared" si="5"/>
        <v>n</v>
      </c>
      <c r="O36" s="74">
        <f t="shared" si="6"/>
        <v>0</v>
      </c>
      <c r="P36" s="75">
        <f t="shared" si="7"/>
        <v>0</v>
      </c>
      <c r="Q36" s="76">
        <f t="shared" si="8"/>
        <v>0</v>
      </c>
      <c r="R36" s="75">
        <f t="shared" si="9"/>
        <v>0</v>
      </c>
      <c r="S36" s="75">
        <f t="shared" si="10"/>
        <v>0</v>
      </c>
      <c r="T36" s="198">
        <f t="shared" si="11"/>
        <v>0</v>
      </c>
      <c r="U36" s="46"/>
      <c r="V36" s="30"/>
      <c r="W36" s="172">
        <f t="shared" si="12"/>
        <v>0</v>
      </c>
      <c r="X36" s="17">
        <f t="shared" si="13"/>
        <v>0</v>
      </c>
      <c r="Y36" s="172">
        <f t="shared" si="14"/>
        <v>0</v>
      </c>
      <c r="Z36" s="172">
        <f t="shared" si="15"/>
        <v>0</v>
      </c>
      <c r="AA36" s="30"/>
    </row>
    <row r="37" spans="1:27" ht="32.25" customHeight="1" thickBot="1" x14ac:dyDescent="0.35">
      <c r="A37" s="44"/>
      <c r="B37" s="85">
        <v>25</v>
      </c>
      <c r="C37" s="86"/>
      <c r="D37" s="185"/>
      <c r="E37" s="185"/>
      <c r="F37" s="87"/>
      <c r="G37" s="88"/>
      <c r="H37" s="89"/>
      <c r="I37" s="70">
        <f t="shared" si="1"/>
        <v>0</v>
      </c>
      <c r="J37" s="70">
        <f t="shared" si="2"/>
        <v>0</v>
      </c>
      <c r="K37" s="70">
        <f t="shared" si="3"/>
        <v>0</v>
      </c>
      <c r="L37" s="90">
        <f t="shared" si="0"/>
        <v>0</v>
      </c>
      <c r="M37" s="72" t="str">
        <f t="shared" si="4"/>
        <v>n</v>
      </c>
      <c r="N37" s="73" t="str">
        <f t="shared" si="5"/>
        <v>n</v>
      </c>
      <c r="O37" s="74">
        <f t="shared" si="6"/>
        <v>0</v>
      </c>
      <c r="P37" s="75">
        <f t="shared" si="7"/>
        <v>0</v>
      </c>
      <c r="Q37" s="76">
        <f t="shared" si="8"/>
        <v>0</v>
      </c>
      <c r="R37" s="75">
        <f t="shared" si="9"/>
        <v>0</v>
      </c>
      <c r="S37" s="75">
        <f t="shared" si="10"/>
        <v>0</v>
      </c>
      <c r="T37" s="198">
        <f t="shared" si="11"/>
        <v>0</v>
      </c>
      <c r="U37" s="46"/>
      <c r="V37" s="30"/>
      <c r="W37" s="172">
        <f t="shared" si="12"/>
        <v>0</v>
      </c>
      <c r="X37" s="17">
        <f t="shared" si="13"/>
        <v>0</v>
      </c>
      <c r="Y37" s="172">
        <f t="shared" si="14"/>
        <v>0</v>
      </c>
      <c r="Z37" s="172">
        <f t="shared" si="15"/>
        <v>0</v>
      </c>
      <c r="AA37" s="30"/>
    </row>
    <row r="38" spans="1:27" ht="32.25" hidden="1" customHeight="1" thickBot="1" x14ac:dyDescent="0.35">
      <c r="A38" s="44"/>
      <c r="B38" s="189"/>
      <c r="C38" s="190"/>
      <c r="D38" s="191"/>
      <c r="E38" s="191"/>
      <c r="F38" s="192"/>
      <c r="G38" s="193"/>
      <c r="H38" s="89"/>
      <c r="I38" s="70"/>
      <c r="J38" s="194"/>
      <c r="K38" s="197">
        <f>S53</f>
        <v>0</v>
      </c>
      <c r="L38" s="90"/>
      <c r="M38" s="195"/>
      <c r="N38" s="195"/>
      <c r="O38" s="195"/>
      <c r="P38" s="195"/>
      <c r="Q38" s="195"/>
      <c r="R38" s="195"/>
      <c r="S38" s="195"/>
      <c r="T38" s="195"/>
      <c r="U38" s="46"/>
      <c r="V38" s="30"/>
      <c r="W38" s="172">
        <f t="shared" si="12"/>
        <v>0</v>
      </c>
      <c r="X38" s="17">
        <f t="shared" si="13"/>
        <v>0</v>
      </c>
      <c r="Y38" s="172"/>
      <c r="Z38" s="172"/>
      <c r="AA38" s="30"/>
    </row>
    <row r="39" spans="1:27" ht="16.2" thickBot="1" x14ac:dyDescent="0.35">
      <c r="A39" s="44"/>
      <c r="B39" s="47"/>
      <c r="C39" s="47"/>
      <c r="D39" s="47"/>
      <c r="E39" s="47"/>
      <c r="F39" s="47"/>
      <c r="G39" s="47"/>
      <c r="H39" s="91" t="s">
        <v>70</v>
      </c>
      <c r="I39" s="92">
        <f>SUM($I13:$I37)</f>
        <v>0</v>
      </c>
      <c r="J39" s="93">
        <f>SUM($J13:$J37)</f>
        <v>0</v>
      </c>
      <c r="K39" s="94">
        <f>SUM($K13:$K38)</f>
        <v>0</v>
      </c>
      <c r="L39" s="94">
        <f>SUM($L13:$L37)</f>
        <v>0</v>
      </c>
      <c r="M39" s="45"/>
      <c r="N39" s="45"/>
      <c r="O39" s="45"/>
      <c r="P39" s="45"/>
      <c r="Q39" s="45"/>
      <c r="R39" s="23"/>
      <c r="S39" s="23"/>
      <c r="T39" s="23"/>
      <c r="U39" s="46"/>
      <c r="V39" s="30"/>
      <c r="W39" s="172">
        <f>SUM(W13:W38)+TRUNC((SUM(X13:X38))/30,0)</f>
        <v>0</v>
      </c>
      <c r="X39" s="17">
        <f>ROUND((((SUM(X13:X38))/30)-TRUNC(SUM(X13:X38)/30))*30,0)</f>
        <v>0</v>
      </c>
      <c r="Y39" s="172">
        <f>SUM(Y13:Y37)+TRUNC((SUM(Z13:Z37))/30,0)</f>
        <v>0</v>
      </c>
      <c r="Z39" s="172">
        <f>ROUND((((SUM(Z13:Z37))/30)-TRUNC(SUM(Z13:Z37)/30))*30,0)</f>
        <v>0</v>
      </c>
      <c r="AA39" s="30"/>
    </row>
    <row r="40" spans="1:27" x14ac:dyDescent="0.3">
      <c r="A40" s="44"/>
      <c r="B40" s="47"/>
      <c r="C40" s="47"/>
      <c r="D40" s="47"/>
      <c r="E40" s="47"/>
      <c r="F40" s="47"/>
      <c r="G40" s="47"/>
      <c r="H40" s="47"/>
      <c r="I40" s="48"/>
      <c r="J40" s="47"/>
      <c r="K40" s="47"/>
      <c r="L40" s="47"/>
      <c r="M40" s="45"/>
      <c r="N40" s="45"/>
      <c r="O40" s="45"/>
      <c r="P40" s="45"/>
      <c r="Q40" s="45"/>
      <c r="R40" s="23"/>
      <c r="S40" s="23"/>
      <c r="T40" s="23"/>
      <c r="U40" s="46"/>
      <c r="V40" s="30"/>
      <c r="W40" s="30"/>
      <c r="X40" s="30"/>
      <c r="Y40" s="30"/>
      <c r="Z40" s="30"/>
      <c r="AA40" s="30"/>
    </row>
    <row r="41" spans="1:27" ht="15" thickBot="1" x14ac:dyDescent="0.35">
      <c r="A41" s="44"/>
      <c r="B41" s="47"/>
      <c r="C41" s="47"/>
      <c r="D41" s="47"/>
      <c r="E41" s="47"/>
      <c r="F41" s="47"/>
      <c r="G41" s="47"/>
      <c r="H41" s="47"/>
      <c r="I41" s="48"/>
      <c r="J41" s="47"/>
      <c r="K41" s="47"/>
      <c r="L41" s="49"/>
      <c r="M41" s="45"/>
      <c r="N41" s="45"/>
      <c r="O41" s="45"/>
      <c r="P41" s="45"/>
      <c r="Q41" s="45"/>
      <c r="R41" s="23"/>
      <c r="S41" s="23"/>
      <c r="T41" s="23"/>
      <c r="U41" s="46"/>
      <c r="V41" s="30"/>
      <c r="W41" s="30"/>
      <c r="X41" s="30"/>
      <c r="Y41" s="30"/>
      <c r="Z41" s="30"/>
      <c r="AA41" s="30"/>
    </row>
    <row r="42" spans="1:27" ht="24" thickBot="1" x14ac:dyDescent="0.35">
      <c r="A42" s="44"/>
      <c r="B42" s="300" t="s">
        <v>76</v>
      </c>
      <c r="C42" s="301"/>
      <c r="D42" s="301"/>
      <c r="E42" s="301"/>
      <c r="F42" s="301"/>
      <c r="G42" s="301"/>
      <c r="H42" s="301"/>
      <c r="I42" s="301"/>
      <c r="J42" s="301"/>
      <c r="K42" s="301"/>
      <c r="L42" s="302"/>
      <c r="M42" s="45"/>
      <c r="N42" s="45"/>
      <c r="O42" s="45"/>
      <c r="P42" s="45"/>
      <c r="Q42" s="45"/>
      <c r="R42" s="23"/>
      <c r="S42" s="23"/>
      <c r="T42" s="23"/>
      <c r="U42" s="46"/>
      <c r="V42" s="30"/>
      <c r="W42" s="30"/>
      <c r="X42" s="30"/>
      <c r="Y42" s="30"/>
      <c r="Z42" s="30"/>
      <c r="AA42" s="30"/>
    </row>
    <row r="43" spans="1:27" ht="15" thickBot="1" x14ac:dyDescent="0.35">
      <c r="A43" s="44"/>
      <c r="B43" s="95"/>
      <c r="C43" s="95"/>
      <c r="D43" s="95"/>
      <c r="E43" s="95"/>
      <c r="F43" s="95"/>
      <c r="G43" s="95"/>
      <c r="H43" s="95"/>
      <c r="I43" s="96"/>
      <c r="J43" s="95"/>
      <c r="K43" s="95"/>
      <c r="L43" s="95"/>
      <c r="M43" s="23"/>
      <c r="N43" s="23"/>
      <c r="O43" s="23"/>
      <c r="P43" s="23"/>
      <c r="Q43" s="23"/>
      <c r="R43" s="23"/>
      <c r="S43" s="23"/>
      <c r="T43" s="23"/>
      <c r="U43" s="46"/>
      <c r="V43" s="30"/>
      <c r="W43" s="30"/>
      <c r="X43" s="30"/>
      <c r="Y43" s="30"/>
      <c r="Z43" s="30"/>
      <c r="AA43" s="30"/>
    </row>
    <row r="44" spans="1:27" s="65" customFormat="1" ht="60.75" customHeight="1" thickBot="1" x14ac:dyDescent="0.35">
      <c r="A44" s="56"/>
      <c r="B44" s="97" t="s">
        <v>57</v>
      </c>
      <c r="C44" s="97" t="s">
        <v>77</v>
      </c>
      <c r="D44" s="97" t="s">
        <v>78</v>
      </c>
      <c r="E44" s="97" t="s">
        <v>79</v>
      </c>
      <c r="F44" s="97" t="s">
        <v>136</v>
      </c>
      <c r="G44" s="98" t="s">
        <v>135</v>
      </c>
      <c r="H44" s="96"/>
      <c r="I44" s="49"/>
      <c r="J44" s="49"/>
      <c r="K44" s="49"/>
      <c r="L44" s="49"/>
      <c r="M44" s="99"/>
      <c r="N44" s="100"/>
      <c r="O44" s="100" t="s">
        <v>80</v>
      </c>
      <c r="P44" s="100" t="s">
        <v>81</v>
      </c>
      <c r="Q44" s="100" t="s">
        <v>82</v>
      </c>
      <c r="R44" s="100" t="s">
        <v>70</v>
      </c>
      <c r="S44" s="101"/>
      <c r="T44" s="101"/>
      <c r="U44" s="102"/>
      <c r="V44" s="64"/>
      <c r="W44" s="64"/>
      <c r="X44" s="64"/>
      <c r="Y44" s="64"/>
      <c r="Z44" s="64"/>
      <c r="AA44" s="64"/>
    </row>
    <row r="45" spans="1:27" ht="16.2" thickBot="1" x14ac:dyDescent="0.35">
      <c r="A45" s="44"/>
      <c r="B45" s="103" t="s">
        <v>83</v>
      </c>
      <c r="C45" s="104"/>
      <c r="D45" s="105">
        <f t="shared" ref="D45:D50" si="16">R45</f>
        <v>0</v>
      </c>
      <c r="E45" s="106">
        <f>C45+D45</f>
        <v>0</v>
      </c>
      <c r="F45" s="107">
        <f>IF(E45&gt;14, 14,C45+D45)</f>
        <v>0</v>
      </c>
      <c r="G45" s="108"/>
      <c r="H45" s="109"/>
      <c r="I45" s="49"/>
      <c r="J45" s="49"/>
      <c r="K45" s="49"/>
      <c r="L45" s="49"/>
      <c r="M45" s="45"/>
      <c r="N45" s="110" t="s">
        <v>83</v>
      </c>
      <c r="O45" s="110">
        <f>SUMIFS($S$13:$S$37,$F$13:$F$37, "Sick Leave",$C$13:$C$37,"ST1")</f>
        <v>0</v>
      </c>
      <c r="P45" s="110">
        <f>SUMIFS($S$13:$S$37,$F$13:$F$37,"Paternity Leave",$C$13:$C$37,"ST1")</f>
        <v>0</v>
      </c>
      <c r="Q45" s="110">
        <f>SUMIFS($S$13:$S$37,$F$13:$F$37, "Maternity Leave",$C$13:$C$37,"ST1")</f>
        <v>0</v>
      </c>
      <c r="R45" s="111">
        <f>SUM(O45:Q45)</f>
        <v>0</v>
      </c>
      <c r="S45" s="23"/>
      <c r="T45" s="23"/>
      <c r="U45" s="46"/>
      <c r="V45" s="30"/>
      <c r="W45" s="30"/>
      <c r="X45" s="112"/>
      <c r="Y45" s="30"/>
      <c r="Z45" s="30"/>
      <c r="AA45" s="30"/>
    </row>
    <row r="46" spans="1:27" ht="16.2" thickBot="1" x14ac:dyDescent="0.35">
      <c r="A46" s="44"/>
      <c r="B46" s="103" t="s">
        <v>84</v>
      </c>
      <c r="C46" s="104"/>
      <c r="D46" s="105">
        <f t="shared" si="16"/>
        <v>0</v>
      </c>
      <c r="E46" s="106">
        <f t="shared" ref="E46:E50" si="17">C46+D46</f>
        <v>0</v>
      </c>
      <c r="F46" s="107">
        <f t="shared" ref="F46:F50" si="18">IF(E46&gt;14, 14,C46+D46)</f>
        <v>0</v>
      </c>
      <c r="G46" s="108"/>
      <c r="H46" s="109"/>
      <c r="I46" s="49"/>
      <c r="J46" s="49"/>
      <c r="K46" s="49"/>
      <c r="L46" s="49"/>
      <c r="M46" s="45"/>
      <c r="N46" s="110" t="s">
        <v>84</v>
      </c>
      <c r="O46" s="110">
        <f>SUMIFS($S$13:$S$37,$F$13:$F$37, "Sick Leave",$C$13:$C$37,"ST2")</f>
        <v>0</v>
      </c>
      <c r="P46" s="110">
        <f>SUMIFS($S$13:$S$37,$F$13:$F$37,"Paternity Leave",$C$13:$C$37,"ST2")</f>
        <v>0</v>
      </c>
      <c r="Q46" s="110">
        <f>SUMIFS($S$13:$S$37,$F$13:$F$37, "Maternity Leave",$C$13:$C$37,"ST2")</f>
        <v>0</v>
      </c>
      <c r="R46" s="111">
        <f t="shared" ref="R46:R50" si="19">SUM(O46:Q46)</f>
        <v>0</v>
      </c>
      <c r="S46" s="23"/>
      <c r="T46" s="23"/>
      <c r="U46" s="46"/>
      <c r="V46" s="30"/>
      <c r="W46" s="30"/>
      <c r="X46" s="112"/>
      <c r="Y46" s="30"/>
      <c r="Z46" s="30"/>
      <c r="AA46" s="30"/>
    </row>
    <row r="47" spans="1:27" ht="16.2" thickBot="1" x14ac:dyDescent="0.35">
      <c r="A47" s="44"/>
      <c r="B47" s="103" t="s">
        <v>85</v>
      </c>
      <c r="C47" s="104"/>
      <c r="D47" s="105">
        <f t="shared" si="16"/>
        <v>0</v>
      </c>
      <c r="E47" s="106">
        <f t="shared" si="17"/>
        <v>0</v>
      </c>
      <c r="F47" s="107">
        <f t="shared" si="18"/>
        <v>0</v>
      </c>
      <c r="G47" s="108"/>
      <c r="H47" s="95"/>
      <c r="I47" s="49"/>
      <c r="J47" s="49"/>
      <c r="K47" s="49"/>
      <c r="L47" s="49"/>
      <c r="M47" s="45"/>
      <c r="N47" s="110" t="s">
        <v>85</v>
      </c>
      <c r="O47" s="110">
        <f>SUMIFS($S$13:$S$37,$F$13:$F$37, "Sick Leave",$C$13:$C$37,"ST3")</f>
        <v>0</v>
      </c>
      <c r="P47" s="110">
        <f>SUMIFS($S$13:$S$37,$F$13:$F$37,"Paternity Leave",$C$13:$C$37,"ST3")</f>
        <v>0</v>
      </c>
      <c r="Q47" s="110">
        <f>SUMIFS($S$13:$S$37,$F$13:$F$37, "Maternity Leave",$C$13:$C$37,"ST3")</f>
        <v>0</v>
      </c>
      <c r="R47" s="111">
        <f t="shared" si="19"/>
        <v>0</v>
      </c>
      <c r="S47" s="23"/>
      <c r="T47" s="23"/>
      <c r="U47" s="46"/>
      <c r="V47" s="30"/>
      <c r="W47" s="30"/>
      <c r="X47" s="30"/>
      <c r="Y47" s="30"/>
      <c r="Z47" s="30"/>
      <c r="AA47" s="30"/>
    </row>
    <row r="48" spans="1:27" ht="16.2" thickBot="1" x14ac:dyDescent="0.35">
      <c r="A48" s="44"/>
      <c r="B48" s="103" t="s">
        <v>86</v>
      </c>
      <c r="C48" s="104"/>
      <c r="D48" s="105">
        <f t="shared" si="16"/>
        <v>0</v>
      </c>
      <c r="E48" s="106">
        <f t="shared" si="17"/>
        <v>0</v>
      </c>
      <c r="F48" s="107">
        <f t="shared" si="18"/>
        <v>0</v>
      </c>
      <c r="G48" s="108"/>
      <c r="H48" s="95"/>
      <c r="I48" s="49"/>
      <c r="J48" s="49"/>
      <c r="K48" s="49"/>
      <c r="L48" s="49"/>
      <c r="M48" s="45"/>
      <c r="N48" s="110" t="s">
        <v>86</v>
      </c>
      <c r="O48" s="110">
        <f>SUMIFS($S$13:$S$37,$F$13:$F$37, "Sick Leave",$C$13:$C$37,"ST4")</f>
        <v>0</v>
      </c>
      <c r="P48" s="110">
        <f>SUMIFS($S$13:$S$37,$F$13:$F$37,"Paternity Leave",$C$13:$C$37,"ST4")</f>
        <v>0</v>
      </c>
      <c r="Q48" s="110">
        <f>SUMIFS($S$13:$S$37,$F$13:$F$37, "Maternity Leave",$C$13:$C$37,"ST4")</f>
        <v>0</v>
      </c>
      <c r="R48" s="111">
        <f t="shared" si="19"/>
        <v>0</v>
      </c>
      <c r="S48" s="23"/>
      <c r="T48" s="23"/>
      <c r="U48" s="46"/>
      <c r="V48" s="30"/>
      <c r="W48" s="30"/>
      <c r="X48" s="30"/>
      <c r="Y48" s="30"/>
      <c r="Z48" s="30"/>
      <c r="AA48" s="30"/>
    </row>
    <row r="49" spans="1:27" ht="16.2" thickBot="1" x14ac:dyDescent="0.35">
      <c r="A49" s="44"/>
      <c r="B49" s="103" t="s">
        <v>87</v>
      </c>
      <c r="C49" s="104"/>
      <c r="D49" s="105">
        <f t="shared" si="16"/>
        <v>0</v>
      </c>
      <c r="E49" s="106">
        <f t="shared" si="17"/>
        <v>0</v>
      </c>
      <c r="F49" s="107">
        <f t="shared" si="18"/>
        <v>0</v>
      </c>
      <c r="G49" s="108"/>
      <c r="H49" s="95"/>
      <c r="I49" s="49"/>
      <c r="J49" s="49"/>
      <c r="K49" s="49"/>
      <c r="L49" s="49"/>
      <c r="M49" s="45"/>
      <c r="N49" s="110" t="s">
        <v>87</v>
      </c>
      <c r="O49" s="110">
        <f>SUMIFS($S$13:$S$37,$F$13:$F$37, "Sick Leave",$C$13:$C$37,"ST5")</f>
        <v>0</v>
      </c>
      <c r="P49" s="110">
        <f>SUMIFS($S$13:$S$37,$F$13:$F$37,"Paternity Leave",$C$13:$C$37,"ST5")</f>
        <v>0</v>
      </c>
      <c r="Q49" s="110">
        <f>SUMIFS($S$13:$S$37,$F$13:$F$37, "Maternity Leave",$C$13:$C$37,"ST5")</f>
        <v>0</v>
      </c>
      <c r="R49" s="111">
        <f t="shared" si="19"/>
        <v>0</v>
      </c>
      <c r="S49" s="23"/>
      <c r="T49" s="23"/>
      <c r="U49" s="46"/>
      <c r="V49" s="30"/>
      <c r="W49" s="30"/>
      <c r="X49" s="30"/>
      <c r="Y49" s="30"/>
      <c r="Z49" s="30"/>
      <c r="AA49" s="30"/>
    </row>
    <row r="50" spans="1:27" ht="16.2" thickBot="1" x14ac:dyDescent="0.35">
      <c r="A50" s="44"/>
      <c r="B50" s="103" t="s">
        <v>88</v>
      </c>
      <c r="C50" s="104"/>
      <c r="D50" s="105">
        <f t="shared" si="16"/>
        <v>0</v>
      </c>
      <c r="E50" s="106">
        <f t="shared" si="17"/>
        <v>0</v>
      </c>
      <c r="F50" s="107">
        <f t="shared" si="18"/>
        <v>0</v>
      </c>
      <c r="G50" s="108"/>
      <c r="H50" s="95"/>
      <c r="I50" s="293" t="s">
        <v>89</v>
      </c>
      <c r="J50" s="295">
        <f>SUMIF($G$45:$G$50, "Yes", $F$45:$F$50)</f>
        <v>0</v>
      </c>
      <c r="K50" s="49"/>
      <c r="L50" s="49"/>
      <c r="M50" s="45"/>
      <c r="N50" s="110" t="s">
        <v>88</v>
      </c>
      <c r="O50" s="110">
        <f>SUMIFS($S$13:$S$37,$F$13:$F$37, "Sick Leave",$C$13:$C$37,"ST5")</f>
        <v>0</v>
      </c>
      <c r="P50" s="110">
        <f>SUMIFS($S$13:$S$37,$F$13:$F$37,"Paternity Leave",$C$13:$C$37,"Other")</f>
        <v>0</v>
      </c>
      <c r="Q50" s="110">
        <f>SUMIFS($S$13:$S$37,$F$13:$F$37, "Maternity Leave",$C$13:$C$37,"Other")</f>
        <v>0</v>
      </c>
      <c r="R50" s="111">
        <f t="shared" si="19"/>
        <v>0</v>
      </c>
      <c r="S50" s="23"/>
      <c r="T50" s="23"/>
      <c r="U50" s="46"/>
      <c r="V50" s="30"/>
      <c r="W50" s="30"/>
      <c r="X50" s="30"/>
      <c r="Y50" s="30"/>
      <c r="Z50" s="30"/>
      <c r="AA50" s="30"/>
    </row>
    <row r="51" spans="1:27" ht="22.5" customHeight="1" thickBot="1" x14ac:dyDescent="0.35">
      <c r="A51" s="44"/>
      <c r="B51" s="113" t="s">
        <v>70</v>
      </c>
      <c r="C51" s="114"/>
      <c r="D51" s="115"/>
      <c r="E51" s="116">
        <f>SUM(E45:E50)</f>
        <v>0</v>
      </c>
      <c r="F51" s="116">
        <f>SUM(F45:F50)</f>
        <v>0</v>
      </c>
      <c r="G51" s="49"/>
      <c r="H51" s="95"/>
      <c r="I51" s="294"/>
      <c r="J51" s="296"/>
      <c r="K51" s="49"/>
      <c r="L51" s="49"/>
      <c r="M51" s="45"/>
      <c r="N51" s="47"/>
      <c r="O51" s="47"/>
      <c r="P51" s="47"/>
      <c r="Q51" s="47"/>
      <c r="R51" s="95"/>
      <c r="S51" s="23"/>
      <c r="T51" s="23"/>
      <c r="U51" s="46"/>
      <c r="V51" s="30"/>
      <c r="W51" s="30"/>
      <c r="X51" s="30"/>
      <c r="Y51" s="30"/>
      <c r="Z51" s="30"/>
      <c r="AA51" s="30"/>
    </row>
    <row r="52" spans="1:27" ht="15.6" x14ac:dyDescent="0.3">
      <c r="A52" s="44"/>
      <c r="B52" s="117"/>
      <c r="C52" s="117"/>
      <c r="D52" s="117"/>
      <c r="E52" s="117"/>
      <c r="F52" s="117"/>
      <c r="G52" s="47"/>
      <c r="H52" s="47"/>
      <c r="I52" s="48"/>
      <c r="J52" s="47"/>
      <c r="K52" s="47"/>
      <c r="L52" s="47"/>
      <c r="M52" s="45"/>
      <c r="N52" s="47"/>
      <c r="O52" s="47"/>
      <c r="P52" s="47"/>
      <c r="Q52" s="47"/>
      <c r="R52" s="95"/>
      <c r="S52" s="23" t="s">
        <v>38</v>
      </c>
      <c r="T52" s="23"/>
      <c r="U52" s="46"/>
      <c r="V52" s="30"/>
      <c r="W52" s="30"/>
      <c r="X52" s="30"/>
      <c r="Y52" s="30"/>
      <c r="Z52" s="30"/>
      <c r="AA52" s="30"/>
    </row>
    <row r="53" spans="1:27" x14ac:dyDescent="0.3">
      <c r="A53" s="44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5"/>
      <c r="N53" s="45"/>
      <c r="O53" s="45"/>
      <c r="P53" s="45"/>
      <c r="Q53" s="45"/>
      <c r="R53" s="45"/>
      <c r="S53" s="45">
        <f>IF(DAY(D13)&lt;=7,(DAY(D13)/30*H13)-(1/30*H13))</f>
        <v>0</v>
      </c>
      <c r="T53" s="45"/>
      <c r="U53" s="46"/>
      <c r="V53" s="30"/>
      <c r="W53" s="30"/>
      <c r="X53" s="30"/>
      <c r="Y53" s="30"/>
      <c r="Z53" s="30"/>
      <c r="AA53" s="30"/>
    </row>
    <row r="54" spans="1:27" ht="15" thickBot="1" x14ac:dyDescent="0.35">
      <c r="A54" s="44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118"/>
      <c r="M54" s="45"/>
      <c r="N54" s="45"/>
      <c r="O54" s="45"/>
      <c r="P54" s="45"/>
      <c r="Q54" s="45"/>
      <c r="R54" s="45"/>
      <c r="S54" s="45"/>
      <c r="T54" s="45"/>
      <c r="U54" s="46"/>
      <c r="V54" s="30"/>
      <c r="W54" s="30"/>
      <c r="X54" s="30"/>
      <c r="Y54" s="30"/>
      <c r="Z54" s="30"/>
      <c r="AA54" s="30"/>
    </row>
    <row r="55" spans="1:27" ht="24" thickBot="1" x14ac:dyDescent="0.35">
      <c r="A55" s="44"/>
      <c r="B55" s="297" t="s">
        <v>90</v>
      </c>
      <c r="C55" s="298"/>
      <c r="D55" s="298"/>
      <c r="E55" s="298"/>
      <c r="F55" s="298"/>
      <c r="G55" s="298"/>
      <c r="H55" s="298"/>
      <c r="I55" s="298"/>
      <c r="J55" s="298"/>
      <c r="K55" s="298"/>
      <c r="L55" s="299"/>
      <c r="M55" s="45"/>
      <c r="N55" s="45"/>
      <c r="O55" s="45"/>
      <c r="P55" s="45"/>
      <c r="Q55" s="45"/>
      <c r="R55" s="23"/>
      <c r="S55" s="45"/>
      <c r="T55" s="45"/>
      <c r="U55" s="119"/>
      <c r="V55" s="30"/>
      <c r="W55" s="30"/>
      <c r="X55" s="30"/>
      <c r="Y55" s="30"/>
      <c r="Z55" s="30"/>
      <c r="AA55" s="30"/>
    </row>
    <row r="56" spans="1:27" ht="15" thickBot="1" x14ac:dyDescent="0.35">
      <c r="A56" s="44"/>
      <c r="B56" s="118"/>
      <c r="C56" s="118"/>
      <c r="D56" s="118"/>
      <c r="E56" s="118"/>
      <c r="F56" s="118"/>
      <c r="G56" s="118"/>
      <c r="H56" s="118"/>
      <c r="I56" s="120"/>
      <c r="J56" s="118"/>
      <c r="K56" s="118"/>
      <c r="L56" s="118"/>
      <c r="M56" s="45"/>
      <c r="N56" s="45"/>
      <c r="O56" s="45"/>
      <c r="P56" s="45"/>
      <c r="Q56" s="45"/>
      <c r="R56" s="45"/>
      <c r="S56" s="45"/>
      <c r="T56" s="45"/>
      <c r="U56" s="119"/>
      <c r="V56" s="30"/>
      <c r="W56" s="30"/>
      <c r="X56" s="30"/>
      <c r="Y56" s="30"/>
      <c r="Z56" s="30"/>
      <c r="AA56" s="30"/>
    </row>
    <row r="57" spans="1:27" ht="16.5" customHeight="1" thickBot="1" x14ac:dyDescent="0.35">
      <c r="A57" s="44"/>
      <c r="B57" s="264" t="s">
        <v>91</v>
      </c>
      <c r="C57" s="265"/>
      <c r="D57" s="265"/>
      <c r="E57" s="265"/>
      <c r="F57" s="265"/>
      <c r="G57" s="266"/>
      <c r="H57" s="196">
        <f>$O$58+$P$58</f>
        <v>0</v>
      </c>
      <c r="I57" s="303" t="str">
        <f>IF(H57&lt;12,"Programme may not meet minimum GP requirement for CCT","")</f>
        <v>Programme may not meet minimum GP requirement for CCT</v>
      </c>
      <c r="J57" s="304"/>
      <c r="K57" s="305"/>
      <c r="L57" s="118"/>
      <c r="M57" s="45"/>
      <c r="N57" s="100" t="s">
        <v>92</v>
      </c>
      <c r="O57" s="100" t="s">
        <v>93</v>
      </c>
      <c r="P57" s="100" t="s">
        <v>94</v>
      </c>
      <c r="Q57" s="45"/>
      <c r="R57" s="45"/>
      <c r="S57" s="45"/>
      <c r="T57" s="45"/>
      <c r="U57" s="119"/>
      <c r="V57" s="30"/>
      <c r="W57" s="30"/>
      <c r="X57" s="30"/>
      <c r="Y57" s="30"/>
      <c r="Z57" s="30"/>
      <c r="AA57" s="30"/>
    </row>
    <row r="58" spans="1:27" ht="16.5" customHeight="1" thickBot="1" x14ac:dyDescent="0.35">
      <c r="A58" s="44"/>
      <c r="B58" s="264" t="s">
        <v>95</v>
      </c>
      <c r="C58" s="265"/>
      <c r="D58" s="265"/>
      <c r="E58" s="265"/>
      <c r="F58" s="265"/>
      <c r="G58" s="266"/>
      <c r="H58" s="196">
        <f>SUM($N$58:$P$58)</f>
        <v>0</v>
      </c>
      <c r="I58" s="276" t="str">
        <f>IF(H58&lt;18,"Programme may not meet recommendation of 18 months of GP","")</f>
        <v>Programme may not meet recommendation of 18 months of GP</v>
      </c>
      <c r="J58" s="277"/>
      <c r="K58" s="278"/>
      <c r="L58" s="118"/>
      <c r="M58" s="45"/>
      <c r="N58" s="110">
        <f>SUMIF($F$13:$F$37,"ITP", $I$13:$I$37)</f>
        <v>0</v>
      </c>
      <c r="O58" s="110">
        <f>SUMIF($F$13:$F$37,"Academic Post", $I$13:$I$37)</f>
        <v>0</v>
      </c>
      <c r="P58" s="110">
        <f>SUMIF($F$13:$F$37,"GP", $I$13:$I$37)</f>
        <v>0</v>
      </c>
      <c r="Q58" s="45"/>
      <c r="R58" s="45"/>
      <c r="S58" s="45"/>
      <c r="T58" s="45"/>
      <c r="U58" s="119"/>
      <c r="V58" s="30"/>
      <c r="W58" s="30"/>
      <c r="X58" s="30"/>
      <c r="Y58" s="30"/>
      <c r="Z58" s="30"/>
      <c r="AA58" s="30"/>
    </row>
    <row r="59" spans="1:27" ht="16.5" customHeight="1" thickBot="1" x14ac:dyDescent="0.35">
      <c r="A59" s="44"/>
      <c r="B59" s="264" t="s">
        <v>96</v>
      </c>
      <c r="C59" s="265"/>
      <c r="D59" s="265"/>
      <c r="E59" s="265"/>
      <c r="F59" s="265"/>
      <c r="G59" s="266"/>
      <c r="H59" s="121">
        <f>HospitalTrainingTime</f>
        <v>0</v>
      </c>
      <c r="I59" s="267" t="str">
        <f>IF(H59&lt;12,"Programme may not meet minimum hospital requirement for CCT","")</f>
        <v>Programme may not meet minimum hospital requirement for CCT</v>
      </c>
      <c r="J59" s="268"/>
      <c r="K59" s="269"/>
      <c r="L59" s="118"/>
      <c r="M59" s="45"/>
      <c r="N59" s="45"/>
      <c r="O59" s="45"/>
      <c r="P59" s="45"/>
      <c r="Q59" s="45"/>
      <c r="R59" s="45"/>
      <c r="S59" s="45"/>
      <c r="T59" s="45"/>
      <c r="U59" s="119"/>
      <c r="V59" s="30"/>
      <c r="W59" s="30"/>
      <c r="X59" s="30"/>
      <c r="Y59" s="30"/>
      <c r="Z59" s="30"/>
      <c r="AA59" s="30"/>
    </row>
    <row r="60" spans="1:27" ht="16.5" hidden="1" customHeight="1" thickBot="1" x14ac:dyDescent="0.35">
      <c r="A60" s="44"/>
      <c r="B60" s="247" t="s">
        <v>97</v>
      </c>
      <c r="C60" s="248"/>
      <c r="D60" s="248"/>
      <c r="E60" s="248"/>
      <c r="F60" s="248"/>
      <c r="G60" s="249"/>
      <c r="H60" s="171">
        <f>TotalTrainingTime</f>
        <v>0</v>
      </c>
      <c r="I60" s="118"/>
      <c r="J60" s="118"/>
      <c r="K60" s="118"/>
      <c r="L60" s="118"/>
      <c r="M60" s="45"/>
      <c r="N60" s="45"/>
      <c r="O60" s="45"/>
      <c r="P60" s="45"/>
      <c r="Q60" s="45"/>
      <c r="R60" s="45"/>
      <c r="S60" s="45"/>
      <c r="T60" s="45"/>
      <c r="U60" s="119"/>
      <c r="V60" s="30"/>
      <c r="W60" s="30"/>
      <c r="X60" s="30"/>
      <c r="Y60" s="30"/>
      <c r="Z60" s="30"/>
      <c r="AA60" s="30"/>
    </row>
    <row r="61" spans="1:27" ht="17.25" customHeight="1" thickBot="1" x14ac:dyDescent="0.35">
      <c r="A61" s="44"/>
      <c r="B61" s="122"/>
      <c r="C61" s="122"/>
      <c r="D61" s="122"/>
      <c r="E61" s="122"/>
      <c r="F61" s="122"/>
      <c r="G61" s="122"/>
      <c r="H61" s="122"/>
      <c r="I61" s="118"/>
      <c r="J61" s="118"/>
      <c r="K61" s="118"/>
      <c r="L61" s="118"/>
      <c r="M61" s="45"/>
      <c r="N61" s="45"/>
      <c r="O61" s="45"/>
      <c r="P61" s="45"/>
      <c r="Q61" s="45"/>
      <c r="R61" s="45"/>
      <c r="S61" s="45"/>
      <c r="T61" s="45"/>
      <c r="U61" s="119"/>
      <c r="V61" s="30"/>
      <c r="W61" s="30"/>
      <c r="X61" s="30"/>
      <c r="Y61" s="30"/>
      <c r="Z61" s="30"/>
      <c r="AA61" s="30"/>
    </row>
    <row r="62" spans="1:27" x14ac:dyDescent="0.3">
      <c r="A62" s="44"/>
      <c r="B62" s="250" t="s">
        <v>137</v>
      </c>
      <c r="C62" s="251"/>
      <c r="D62" s="251"/>
      <c r="E62" s="251"/>
      <c r="F62" s="251"/>
      <c r="G62" s="252"/>
      <c r="H62" s="256">
        <f>TotalTrainingTime-(SUM($C$45:$C$50)/(30))</f>
        <v>0</v>
      </c>
      <c r="I62" s="118"/>
      <c r="J62" s="118"/>
      <c r="K62" s="118"/>
      <c r="L62" s="118"/>
      <c r="M62" s="45"/>
      <c r="N62" s="45"/>
      <c r="O62" s="45"/>
      <c r="P62" s="45"/>
      <c r="Q62" s="45"/>
      <c r="R62" s="45"/>
      <c r="S62" s="45"/>
      <c r="T62" s="45"/>
      <c r="U62" s="119"/>
      <c r="V62" s="30"/>
      <c r="W62" s="30"/>
      <c r="X62" s="30"/>
      <c r="Y62" s="30"/>
      <c r="Z62" s="30"/>
      <c r="AA62" s="30"/>
    </row>
    <row r="63" spans="1:27" ht="15" thickBot="1" x14ac:dyDescent="0.35">
      <c r="A63" s="44"/>
      <c r="B63" s="253"/>
      <c r="C63" s="254"/>
      <c r="D63" s="254"/>
      <c r="E63" s="254"/>
      <c r="F63" s="254"/>
      <c r="G63" s="255"/>
      <c r="H63" s="257"/>
      <c r="I63" s="118"/>
      <c r="J63" s="118"/>
      <c r="K63" s="118"/>
      <c r="L63" s="118"/>
      <c r="M63" s="45"/>
      <c r="N63" s="45"/>
      <c r="O63" s="45"/>
      <c r="P63" s="45"/>
      <c r="Q63" s="45"/>
      <c r="R63" s="45"/>
      <c r="S63" s="45"/>
      <c r="T63" s="45"/>
      <c r="U63" s="119"/>
      <c r="V63" s="30"/>
      <c r="W63" s="30"/>
      <c r="X63" s="30"/>
      <c r="Y63" s="30"/>
      <c r="Z63" s="30"/>
      <c r="AA63" s="30"/>
    </row>
    <row r="64" spans="1:27" ht="16.2" thickBot="1" x14ac:dyDescent="0.35">
      <c r="A64" s="44"/>
      <c r="B64" s="122"/>
      <c r="C64" s="122"/>
      <c r="D64" s="122"/>
      <c r="E64" s="122"/>
      <c r="F64" s="122"/>
      <c r="G64" s="122"/>
      <c r="H64" s="122"/>
      <c r="I64" s="118"/>
      <c r="J64" s="118"/>
      <c r="K64" s="118"/>
      <c r="L64" s="118"/>
      <c r="M64" s="45"/>
      <c r="N64" s="45"/>
      <c r="O64" s="45"/>
      <c r="P64" s="45"/>
      <c r="Q64" s="45"/>
      <c r="R64" s="45"/>
      <c r="S64" s="45"/>
      <c r="T64" s="45"/>
      <c r="U64" s="119"/>
      <c r="V64" s="30"/>
      <c r="W64" s="30"/>
      <c r="X64" s="30"/>
      <c r="Y64" s="30"/>
      <c r="Z64" s="30"/>
      <c r="AA64" s="30"/>
    </row>
    <row r="65" spans="1:27" ht="16.5" customHeight="1" x14ac:dyDescent="0.3">
      <c r="A65" s="44"/>
      <c r="B65" s="250" t="s">
        <v>138</v>
      </c>
      <c r="C65" s="251"/>
      <c r="D65" s="251"/>
      <c r="E65" s="251"/>
      <c r="F65" s="251"/>
      <c r="G65" s="252"/>
      <c r="H65" s="256">
        <f>$H$62+($J$50/(30))</f>
        <v>0</v>
      </c>
      <c r="I65" s="120"/>
      <c r="J65" s="118"/>
      <c r="K65" s="118"/>
      <c r="L65" s="118"/>
      <c r="M65" s="45"/>
      <c r="N65" s="45"/>
      <c r="O65" s="45"/>
      <c r="P65" s="45"/>
      <c r="Q65" s="45"/>
      <c r="R65" s="45"/>
      <c r="S65" s="45"/>
      <c r="T65" s="45"/>
      <c r="U65" s="119"/>
      <c r="V65" s="30"/>
      <c r="W65" s="30"/>
      <c r="X65" s="30"/>
      <c r="Y65" s="30"/>
      <c r="Z65" s="30"/>
      <c r="AA65" s="30"/>
    </row>
    <row r="66" spans="1:27" ht="15" customHeight="1" thickBot="1" x14ac:dyDescent="0.35">
      <c r="A66" s="44"/>
      <c r="B66" s="253"/>
      <c r="C66" s="254"/>
      <c r="D66" s="254"/>
      <c r="E66" s="254"/>
      <c r="F66" s="254"/>
      <c r="G66" s="255"/>
      <c r="H66" s="257"/>
      <c r="I66" s="120"/>
      <c r="J66" s="118"/>
      <c r="K66" s="118"/>
      <c r="L66" s="118"/>
      <c r="M66" s="45"/>
      <c r="N66" s="45"/>
      <c r="O66" s="45"/>
      <c r="P66" s="45"/>
      <c r="Q66" s="45"/>
      <c r="R66" s="45"/>
      <c r="S66" s="45"/>
      <c r="T66" s="45"/>
      <c r="U66" s="119"/>
      <c r="V66" s="30"/>
      <c r="W66" s="30"/>
      <c r="X66" s="30"/>
      <c r="Y66" s="30"/>
      <c r="Z66" s="30"/>
      <c r="AA66" s="30"/>
    </row>
    <row r="67" spans="1:27" ht="15" thickBot="1" x14ac:dyDescent="0.35">
      <c r="A67" s="44"/>
      <c r="B67" s="118"/>
      <c r="C67" s="118"/>
      <c r="D67" s="118"/>
      <c r="E67" s="118"/>
      <c r="F67" s="118"/>
      <c r="G67" s="118"/>
      <c r="H67" s="118"/>
      <c r="I67" s="120"/>
      <c r="J67" s="118"/>
      <c r="K67" s="118"/>
      <c r="L67" s="118"/>
      <c r="M67" s="45"/>
      <c r="N67" s="45"/>
      <c r="O67" s="45"/>
      <c r="P67" s="45"/>
      <c r="Q67" s="45"/>
      <c r="R67" s="45"/>
      <c r="S67" s="45"/>
      <c r="T67" s="45"/>
      <c r="U67" s="119"/>
      <c r="V67" s="30"/>
      <c r="W67" s="30"/>
      <c r="X67" s="30"/>
      <c r="Y67" s="30"/>
      <c r="Z67" s="30"/>
      <c r="AA67" s="30"/>
    </row>
    <row r="68" spans="1:27" x14ac:dyDescent="0.3">
      <c r="A68" s="44"/>
      <c r="B68" s="258" t="s">
        <v>98</v>
      </c>
      <c r="C68" s="259"/>
      <c r="D68" s="259"/>
      <c r="E68" s="259"/>
      <c r="F68" s="259"/>
      <c r="G68" s="260"/>
      <c r="H68" s="256">
        <f>$L$39</f>
        <v>0</v>
      </c>
      <c r="I68" s="120"/>
      <c r="J68" s="118"/>
      <c r="K68" s="118"/>
      <c r="L68" s="118"/>
      <c r="M68" s="45"/>
      <c r="N68" s="45"/>
      <c r="O68" s="45"/>
      <c r="P68" s="45"/>
      <c r="Q68" s="45"/>
      <c r="R68" s="45"/>
      <c r="S68" s="45"/>
      <c r="T68" s="45"/>
      <c r="U68" s="119"/>
      <c r="V68" s="30"/>
      <c r="W68" s="30"/>
      <c r="X68" s="30"/>
      <c r="Y68" s="30"/>
      <c r="Z68" s="30"/>
      <c r="AA68" s="30"/>
    </row>
    <row r="69" spans="1:27" ht="15" thickBot="1" x14ac:dyDescent="0.35">
      <c r="A69" s="44"/>
      <c r="B69" s="261"/>
      <c r="C69" s="262"/>
      <c r="D69" s="262"/>
      <c r="E69" s="262"/>
      <c r="F69" s="262"/>
      <c r="G69" s="263"/>
      <c r="H69" s="257"/>
      <c r="I69" s="120"/>
      <c r="J69" s="118"/>
      <c r="K69" s="118"/>
      <c r="L69" s="118"/>
      <c r="M69" s="45"/>
      <c r="N69" s="45"/>
      <c r="O69" s="45"/>
      <c r="P69" s="45"/>
      <c r="Q69" s="45"/>
      <c r="R69" s="45"/>
      <c r="S69" s="45"/>
      <c r="T69" s="45"/>
      <c r="U69" s="119"/>
      <c r="V69" s="30"/>
      <c r="W69" s="30"/>
      <c r="X69" s="30"/>
      <c r="Y69" s="30"/>
      <c r="Z69" s="30"/>
      <c r="AA69" s="30"/>
    </row>
    <row r="70" spans="1:27" ht="15" thickBot="1" x14ac:dyDescent="0.35">
      <c r="A70" s="44"/>
      <c r="B70" s="47"/>
      <c r="C70" s="47"/>
      <c r="D70" s="47"/>
      <c r="E70" s="47"/>
      <c r="F70" s="47"/>
      <c r="G70" s="47"/>
      <c r="H70" s="47"/>
      <c r="I70" s="48"/>
      <c r="J70" s="47"/>
      <c r="K70" s="47"/>
      <c r="L70" s="47"/>
      <c r="M70" s="45"/>
      <c r="N70" s="45"/>
      <c r="O70" s="45"/>
      <c r="P70" s="45"/>
      <c r="Q70" s="45"/>
      <c r="R70" s="45"/>
      <c r="S70" s="45"/>
      <c r="T70" s="45"/>
      <c r="U70" s="123"/>
      <c r="V70" s="30"/>
      <c r="W70" s="30"/>
      <c r="X70" s="30"/>
      <c r="Y70" s="30"/>
      <c r="Z70" s="30"/>
      <c r="AA70" s="30"/>
    </row>
    <row r="71" spans="1:27" ht="24" thickBot="1" x14ac:dyDescent="0.35">
      <c r="A71" s="44"/>
      <c r="B71" s="243" t="s">
        <v>99</v>
      </c>
      <c r="C71" s="244"/>
      <c r="D71" s="244"/>
      <c r="E71" s="244"/>
      <c r="F71" s="244"/>
      <c r="G71" s="244"/>
      <c r="H71" s="244"/>
      <c r="I71" s="244"/>
      <c r="J71" s="244"/>
      <c r="K71" s="244"/>
      <c r="L71" s="245"/>
      <c r="M71" s="45"/>
      <c r="N71" s="45"/>
      <c r="O71" s="45"/>
      <c r="P71" s="45"/>
      <c r="Q71" s="45"/>
      <c r="R71" s="45"/>
      <c r="S71" s="45"/>
      <c r="T71" s="45"/>
      <c r="U71" s="123"/>
      <c r="V71" s="30"/>
      <c r="W71" s="30"/>
      <c r="X71" s="30"/>
      <c r="Y71" s="30"/>
      <c r="Z71" s="30"/>
      <c r="AA71" s="30"/>
    </row>
    <row r="72" spans="1:27" ht="15" thickBot="1" x14ac:dyDescent="0.35">
      <c r="A72" s="44"/>
      <c r="B72" s="47"/>
      <c r="C72" s="47"/>
      <c r="D72" s="47"/>
      <c r="E72" s="47"/>
      <c r="F72" s="47"/>
      <c r="G72" s="47"/>
      <c r="H72" s="47"/>
      <c r="I72" s="48"/>
      <c r="J72" s="47"/>
      <c r="K72" s="47"/>
      <c r="L72" s="47"/>
      <c r="M72" s="45"/>
      <c r="N72" s="45"/>
      <c r="O72" s="45"/>
      <c r="P72" s="45"/>
      <c r="Q72" s="45"/>
      <c r="R72" s="45"/>
      <c r="S72" s="45"/>
      <c r="T72" s="45"/>
      <c r="U72" s="123"/>
      <c r="V72" s="30"/>
      <c r="W72" s="30"/>
      <c r="X72" s="30"/>
      <c r="Y72" s="30"/>
      <c r="Z72" s="30"/>
      <c r="AA72" s="30"/>
    </row>
    <row r="73" spans="1:27" ht="16.2" thickBot="1" x14ac:dyDescent="0.35">
      <c r="A73" s="44"/>
      <c r="B73" s="124" t="s">
        <v>100</v>
      </c>
      <c r="C73" s="125"/>
      <c r="D73" s="125"/>
      <c r="E73" s="126"/>
      <c r="F73" s="183"/>
      <c r="G73" s="95"/>
      <c r="H73" s="47"/>
      <c r="I73" s="48"/>
      <c r="J73" s="47"/>
      <c r="K73" s="47"/>
      <c r="L73" s="47"/>
      <c r="M73" s="45"/>
      <c r="N73" s="45"/>
      <c r="O73" s="45"/>
      <c r="P73" s="45"/>
      <c r="Q73" s="45"/>
      <c r="R73" s="45"/>
      <c r="S73" s="45"/>
      <c r="T73" s="45"/>
      <c r="U73" s="123"/>
      <c r="V73" s="30"/>
      <c r="W73" s="30"/>
      <c r="X73" s="30"/>
      <c r="Y73" s="30"/>
      <c r="Z73" s="30"/>
      <c r="AA73" s="30"/>
    </row>
    <row r="74" spans="1:27" ht="16.2" thickBot="1" x14ac:dyDescent="0.35">
      <c r="A74" s="44"/>
      <c r="B74" s="124" t="s">
        <v>101</v>
      </c>
      <c r="C74" s="125"/>
      <c r="D74" s="125"/>
      <c r="E74" s="126"/>
      <c r="F74" s="127">
        <f>$H$65+$H$68</f>
        <v>0</v>
      </c>
      <c r="G74" s="95"/>
      <c r="H74" s="47"/>
      <c r="I74" s="48"/>
      <c r="J74" s="47"/>
      <c r="K74" s="47"/>
      <c r="L74" s="47"/>
      <c r="M74" s="45"/>
      <c r="N74" s="45"/>
      <c r="O74" s="45"/>
      <c r="P74" s="45"/>
      <c r="Q74" s="45"/>
      <c r="R74" s="45"/>
      <c r="S74" s="45"/>
      <c r="T74" s="45"/>
      <c r="U74" s="123"/>
      <c r="V74" s="30"/>
      <c r="W74" s="30"/>
      <c r="X74" s="30"/>
      <c r="Y74" s="30"/>
      <c r="Z74" s="30"/>
      <c r="AA74" s="30"/>
    </row>
    <row r="75" spans="1:27" ht="16.2" thickBot="1" x14ac:dyDescent="0.35">
      <c r="A75" s="44"/>
      <c r="B75" s="124" t="s">
        <v>102</v>
      </c>
      <c r="C75" s="125"/>
      <c r="D75" s="125"/>
      <c r="E75" s="126"/>
      <c r="F75" s="127">
        <f>IF($F$73-$F$74&gt;0,$F$73-$F$74, 0)</f>
        <v>0</v>
      </c>
      <c r="G75" s="95"/>
      <c r="H75" s="47"/>
      <c r="I75" s="48"/>
      <c r="J75" s="47"/>
      <c r="K75" s="47"/>
      <c r="L75" s="47"/>
      <c r="M75" s="45"/>
      <c r="N75" s="45"/>
      <c r="O75" s="45"/>
      <c r="P75" s="45"/>
      <c r="Q75" s="45"/>
      <c r="R75" s="45"/>
      <c r="S75" s="45"/>
      <c r="T75" s="45"/>
      <c r="U75" s="123"/>
      <c r="V75" s="30"/>
      <c r="W75" s="30"/>
      <c r="X75" s="30"/>
      <c r="Y75" s="30"/>
      <c r="Z75" s="30"/>
      <c r="AA75" s="30"/>
    </row>
    <row r="76" spans="1:27" ht="16.2" thickBot="1" x14ac:dyDescent="0.35">
      <c r="A76" s="44"/>
      <c r="B76" s="128"/>
      <c r="C76" s="129"/>
      <c r="D76" s="129"/>
      <c r="E76" s="129"/>
      <c r="F76" s="117"/>
      <c r="G76" s="95"/>
      <c r="H76" s="47"/>
      <c r="I76" s="48"/>
      <c r="J76" s="47"/>
      <c r="K76" s="47"/>
      <c r="L76" s="47"/>
      <c r="M76" s="45"/>
      <c r="N76" s="45"/>
      <c r="O76" s="45"/>
      <c r="P76" s="45"/>
      <c r="Q76" s="45"/>
      <c r="R76" s="45"/>
      <c r="S76" s="45"/>
      <c r="T76" s="45"/>
      <c r="U76" s="123"/>
      <c r="V76" s="30"/>
      <c r="W76" s="30"/>
      <c r="X76" s="30"/>
      <c r="Y76" s="30"/>
      <c r="Z76" s="30"/>
      <c r="AA76" s="30"/>
    </row>
    <row r="77" spans="1:27" ht="16.2" thickBot="1" x14ac:dyDescent="0.35">
      <c r="A77" s="44"/>
      <c r="B77" s="124" t="s">
        <v>18</v>
      </c>
      <c r="C77" s="125"/>
      <c r="D77" s="125"/>
      <c r="E77" s="126"/>
      <c r="F77" s="130"/>
      <c r="G77" s="95"/>
      <c r="H77" s="47"/>
      <c r="I77" s="48"/>
      <c r="J77" s="47"/>
      <c r="K77" s="47"/>
      <c r="L77" s="47"/>
      <c r="M77" s="45"/>
      <c r="N77" s="45"/>
      <c r="O77" s="45"/>
      <c r="P77" s="45"/>
      <c r="Q77" s="45"/>
      <c r="R77" s="45"/>
      <c r="S77" s="45"/>
      <c r="T77" s="45"/>
      <c r="U77" s="123"/>
      <c r="V77" s="30"/>
      <c r="W77" s="30"/>
      <c r="X77" s="30"/>
      <c r="Y77" s="30"/>
      <c r="Z77" s="30"/>
      <c r="AA77" s="30"/>
    </row>
    <row r="78" spans="1:27" ht="16.2" thickBot="1" x14ac:dyDescent="0.35">
      <c r="A78" s="44"/>
      <c r="B78" s="124" t="s">
        <v>103</v>
      </c>
      <c r="C78" s="125"/>
      <c r="D78" s="125"/>
      <c r="E78" s="126"/>
      <c r="F78" s="131"/>
      <c r="G78" s="95"/>
      <c r="H78" s="47"/>
      <c r="I78" s="48"/>
      <c r="J78" s="47"/>
      <c r="K78" s="47"/>
      <c r="L78" s="47"/>
      <c r="M78" s="45"/>
      <c r="N78" s="45"/>
      <c r="O78" s="45"/>
      <c r="P78" s="45"/>
      <c r="Q78" s="45"/>
      <c r="R78" s="45"/>
      <c r="S78" s="45"/>
      <c r="T78" s="45"/>
      <c r="U78" s="123"/>
      <c r="V78" s="30"/>
      <c r="W78" s="30"/>
      <c r="X78" s="30"/>
      <c r="Y78" s="30"/>
      <c r="Z78" s="30"/>
      <c r="AA78" s="30"/>
    </row>
    <row r="79" spans="1:27" ht="16.2" thickBot="1" x14ac:dyDescent="0.35">
      <c r="A79" s="44"/>
      <c r="B79" s="124" t="s">
        <v>104</v>
      </c>
      <c r="C79" s="125"/>
      <c r="D79" s="125"/>
      <c r="E79" s="126"/>
      <c r="F79" s="132" t="str">
        <f>IF(MonthsToComplete=0,"",((MonthsToComplete*(365/12)/WTE))+StartDate)</f>
        <v/>
      </c>
      <c r="G79" s="166"/>
      <c r="H79" s="47"/>
      <c r="I79" s="48"/>
      <c r="J79" s="47"/>
      <c r="K79" s="47"/>
      <c r="L79" s="47"/>
      <c r="M79" s="45"/>
      <c r="N79" s="45"/>
      <c r="O79" s="45"/>
      <c r="P79" s="45"/>
      <c r="Q79" s="45"/>
      <c r="R79" s="45"/>
      <c r="S79" s="45"/>
      <c r="T79" s="45"/>
      <c r="U79" s="123"/>
      <c r="V79" s="30"/>
      <c r="W79" s="30"/>
      <c r="X79" s="30"/>
      <c r="Y79" s="30"/>
      <c r="Z79" s="30"/>
      <c r="AA79" s="30"/>
    </row>
    <row r="80" spans="1:27" x14ac:dyDescent="0.3">
      <c r="A80" s="44"/>
      <c r="B80" s="47"/>
      <c r="C80" s="47"/>
      <c r="D80" s="47"/>
      <c r="E80" s="47"/>
      <c r="F80" s="45"/>
      <c r="G80" s="47"/>
      <c r="H80" s="47"/>
      <c r="I80" s="48"/>
      <c r="J80" s="47"/>
      <c r="K80" s="47"/>
      <c r="L80" s="47"/>
      <c r="M80" s="45"/>
      <c r="N80" s="45"/>
      <c r="O80" s="45"/>
      <c r="P80" s="45"/>
      <c r="Q80" s="45"/>
      <c r="R80" s="45"/>
      <c r="S80" s="45"/>
      <c r="T80" s="45"/>
      <c r="U80" s="123"/>
      <c r="V80" s="30"/>
      <c r="W80" s="30"/>
      <c r="X80" s="30"/>
      <c r="Y80" s="30"/>
      <c r="Z80" s="30"/>
      <c r="AA80" s="30"/>
    </row>
    <row r="81" spans="1:27" ht="15" thickBot="1" x14ac:dyDescent="0.35">
      <c r="A81" s="133"/>
      <c r="B81" s="246"/>
      <c r="C81" s="246"/>
      <c r="D81" s="134"/>
      <c r="E81" s="134"/>
      <c r="F81" s="134"/>
      <c r="G81" s="134"/>
      <c r="H81" s="134"/>
      <c r="I81" s="135"/>
      <c r="J81" s="134"/>
      <c r="K81" s="134"/>
      <c r="L81" s="134"/>
      <c r="M81" s="136"/>
      <c r="N81" s="136"/>
      <c r="O81" s="136"/>
      <c r="P81" s="136"/>
      <c r="Q81" s="136"/>
      <c r="R81" s="136"/>
      <c r="S81" s="136"/>
      <c r="T81" s="136"/>
      <c r="U81" s="137"/>
      <c r="V81" s="30"/>
      <c r="W81" s="30"/>
      <c r="X81" s="30"/>
      <c r="Y81" s="30"/>
      <c r="Z81" s="30"/>
      <c r="AA81" s="30"/>
    </row>
    <row r="82" spans="1:27" x14ac:dyDescent="0.3">
      <c r="A82" s="30"/>
      <c r="B82" s="138"/>
      <c r="C82" s="138"/>
      <c r="D82" s="138"/>
      <c r="E82" s="138"/>
      <c r="F82" s="138"/>
      <c r="G82" s="138"/>
      <c r="H82" s="138"/>
      <c r="I82" s="139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30"/>
      <c r="W82" s="30"/>
      <c r="X82" s="30"/>
      <c r="Y82" s="30"/>
      <c r="Z82" s="30"/>
      <c r="AA82" s="30"/>
    </row>
    <row r="83" spans="1:27" x14ac:dyDescent="0.3">
      <c r="A83" s="30"/>
      <c r="B83" s="138"/>
      <c r="C83" s="138"/>
      <c r="D83" s="138"/>
      <c r="E83" s="138"/>
      <c r="F83" s="140"/>
      <c r="G83" s="141"/>
      <c r="H83" s="138"/>
      <c r="I83" s="139"/>
      <c r="J83" s="138"/>
      <c r="K83" s="138"/>
      <c r="L83" s="138"/>
      <c r="M83" s="138"/>
      <c r="N83" s="138"/>
      <c r="O83" s="138"/>
      <c r="P83" s="138"/>
      <c r="Q83" s="138"/>
      <c r="R83" s="30"/>
      <c r="S83" s="30"/>
      <c r="T83" s="30"/>
      <c r="V83" s="30"/>
      <c r="W83" s="30"/>
      <c r="X83" s="30"/>
      <c r="Y83" s="30"/>
      <c r="Z83" s="30"/>
      <c r="AA83" s="30"/>
    </row>
    <row r="84" spans="1:27" x14ac:dyDescent="0.3">
      <c r="A84" s="30"/>
      <c r="B84" s="138"/>
      <c r="C84" s="138"/>
      <c r="D84" s="138"/>
      <c r="E84" s="138"/>
      <c r="F84" s="140"/>
      <c r="G84" s="138"/>
      <c r="H84" s="138"/>
      <c r="I84" s="139"/>
      <c r="J84" s="138"/>
      <c r="K84" s="138"/>
      <c r="L84" s="138"/>
      <c r="M84" s="138"/>
      <c r="N84" s="138"/>
      <c r="O84" s="138"/>
      <c r="P84" s="138"/>
      <c r="Q84" s="138"/>
      <c r="R84" s="30"/>
      <c r="S84" s="30"/>
      <c r="T84" s="30"/>
      <c r="V84" s="30"/>
      <c r="W84" s="30"/>
      <c r="X84" s="30"/>
      <c r="Y84" s="30"/>
      <c r="Z84" s="30"/>
      <c r="AA84" s="30"/>
    </row>
    <row r="85" spans="1:27" x14ac:dyDescent="0.3">
      <c r="A85" s="30"/>
      <c r="B85" s="138"/>
      <c r="C85" s="138"/>
      <c r="D85" s="138"/>
      <c r="E85" s="138"/>
      <c r="F85" s="138"/>
      <c r="G85" s="138"/>
      <c r="H85" s="138"/>
      <c r="I85" s="139"/>
      <c r="J85" s="138"/>
      <c r="K85" s="138"/>
      <c r="L85" s="138"/>
      <c r="M85" s="138"/>
      <c r="N85" s="138"/>
      <c r="O85" s="138"/>
      <c r="P85" s="138"/>
      <c r="Q85" s="138"/>
      <c r="R85" s="30"/>
      <c r="S85" s="30"/>
      <c r="T85" s="30"/>
      <c r="V85" s="30"/>
      <c r="W85" s="30"/>
      <c r="X85" s="30"/>
      <c r="Y85" s="30"/>
      <c r="Z85" s="30"/>
      <c r="AA85" s="30"/>
    </row>
    <row r="86" spans="1:27" x14ac:dyDescent="0.3">
      <c r="A86" s="30"/>
      <c r="B86" s="138"/>
      <c r="C86" s="138"/>
      <c r="D86" s="138"/>
      <c r="E86" s="138"/>
      <c r="F86" s="138"/>
      <c r="G86" s="138"/>
      <c r="H86" s="138"/>
      <c r="I86" s="139"/>
      <c r="J86" s="138"/>
      <c r="K86" s="138"/>
      <c r="L86" s="138"/>
      <c r="M86" s="138"/>
      <c r="N86" s="138"/>
      <c r="O86" s="138"/>
      <c r="P86" s="138"/>
      <c r="Q86" s="138"/>
      <c r="R86" s="30"/>
      <c r="S86" s="30"/>
      <c r="T86" s="30"/>
      <c r="V86" s="30"/>
      <c r="W86" s="30"/>
      <c r="X86" s="30"/>
      <c r="Y86" s="30"/>
      <c r="Z86" s="30"/>
      <c r="AA86" s="30"/>
    </row>
    <row r="87" spans="1:27" x14ac:dyDescent="0.3">
      <c r="A87" s="30"/>
      <c r="B87" s="138"/>
      <c r="C87" s="138"/>
      <c r="D87" s="138"/>
      <c r="E87" s="138"/>
      <c r="F87" s="138"/>
      <c r="G87" s="138"/>
      <c r="H87" s="138"/>
      <c r="I87" s="139"/>
      <c r="J87" s="138"/>
      <c r="K87" s="138"/>
      <c r="L87" s="138"/>
      <c r="M87" s="138"/>
      <c r="N87" s="138"/>
      <c r="O87" s="138"/>
      <c r="P87" s="138"/>
      <c r="Q87" s="138"/>
      <c r="R87" s="30"/>
      <c r="S87" s="30"/>
      <c r="T87" s="30"/>
      <c r="V87" s="30"/>
      <c r="W87" s="30"/>
      <c r="X87" s="30"/>
      <c r="Y87" s="30"/>
      <c r="Z87" s="30"/>
      <c r="AA87" s="30"/>
    </row>
    <row r="88" spans="1:27" x14ac:dyDescent="0.3">
      <c r="A88" s="30"/>
      <c r="B88" s="138"/>
      <c r="C88" s="138"/>
      <c r="D88" s="138"/>
      <c r="E88" s="138"/>
      <c r="F88" s="138"/>
      <c r="G88" s="138"/>
      <c r="H88" s="138"/>
      <c r="I88" s="139"/>
      <c r="J88" s="138"/>
      <c r="K88" s="138"/>
      <c r="L88" s="138"/>
      <c r="M88" s="138"/>
      <c r="N88" s="138"/>
      <c r="O88" s="138"/>
      <c r="P88" s="138"/>
      <c r="Q88" s="138"/>
      <c r="R88" s="30"/>
      <c r="S88" s="30"/>
      <c r="T88" s="30"/>
      <c r="V88" s="30"/>
      <c r="W88" s="30"/>
      <c r="X88" s="30"/>
      <c r="Y88" s="30"/>
      <c r="Z88" s="30"/>
      <c r="AA88" s="30"/>
    </row>
    <row r="89" spans="1:27" x14ac:dyDescent="0.3">
      <c r="A89" s="30"/>
      <c r="B89" s="138"/>
      <c r="C89" s="138"/>
      <c r="D89" s="138"/>
      <c r="E89" s="138"/>
      <c r="F89" s="138"/>
      <c r="G89" s="138"/>
      <c r="H89" s="138"/>
      <c r="I89" s="139"/>
      <c r="J89" s="138"/>
      <c r="K89" s="138"/>
      <c r="L89" s="138"/>
      <c r="M89" s="138"/>
      <c r="N89" s="138"/>
      <c r="O89" s="138"/>
      <c r="P89" s="138"/>
      <c r="Q89" s="138"/>
      <c r="R89" s="30"/>
      <c r="S89" s="30"/>
      <c r="T89" s="30"/>
      <c r="V89" s="30"/>
      <c r="W89" s="30"/>
      <c r="X89" s="30"/>
      <c r="Y89" s="30"/>
      <c r="Z89" s="30"/>
      <c r="AA89" s="30"/>
    </row>
    <row r="90" spans="1:27" x14ac:dyDescent="0.3">
      <c r="A90" s="30"/>
      <c r="B90" s="138"/>
      <c r="C90" s="138"/>
      <c r="D90" s="138"/>
      <c r="E90" s="138"/>
      <c r="F90" s="138"/>
      <c r="G90" s="138"/>
      <c r="H90" s="138"/>
      <c r="I90" s="139"/>
      <c r="J90" s="138"/>
      <c r="K90" s="138"/>
      <c r="L90" s="138"/>
      <c r="M90" s="138"/>
      <c r="N90" s="138"/>
      <c r="O90" s="138"/>
      <c r="P90" s="138"/>
      <c r="Q90" s="138"/>
      <c r="R90" s="30"/>
      <c r="S90" s="30"/>
      <c r="T90" s="30"/>
      <c r="V90" s="30"/>
      <c r="W90" s="30"/>
      <c r="X90" s="30"/>
      <c r="Y90" s="30"/>
      <c r="Z90" s="30"/>
      <c r="AA90" s="30"/>
    </row>
    <row r="91" spans="1:27" x14ac:dyDescent="0.3">
      <c r="A91" s="30"/>
      <c r="B91" s="138"/>
      <c r="C91" s="138"/>
      <c r="D91" s="138"/>
      <c r="E91" s="138"/>
      <c r="F91" s="138"/>
      <c r="G91" s="138"/>
      <c r="H91" s="138"/>
      <c r="I91" s="139"/>
      <c r="J91" s="138"/>
      <c r="K91" s="138"/>
      <c r="L91" s="138"/>
      <c r="M91" s="138"/>
      <c r="N91" s="138"/>
      <c r="O91" s="138"/>
      <c r="P91" s="138"/>
      <c r="Q91" s="138"/>
      <c r="R91" s="30"/>
      <c r="S91" s="30"/>
      <c r="T91" s="30"/>
      <c r="V91" s="30"/>
      <c r="W91" s="30"/>
      <c r="X91" s="30"/>
      <c r="Y91" s="30"/>
      <c r="Z91" s="30"/>
      <c r="AA91" s="30"/>
    </row>
    <row r="92" spans="1:27" x14ac:dyDescent="0.3">
      <c r="A92" s="30"/>
      <c r="B92" s="138"/>
      <c r="C92" s="138"/>
      <c r="D92" s="138"/>
      <c r="E92" s="138"/>
      <c r="F92" s="138"/>
      <c r="G92" s="138"/>
      <c r="H92" s="138"/>
      <c r="I92" s="139"/>
      <c r="J92" s="138"/>
      <c r="K92" s="138"/>
      <c r="L92" s="138"/>
      <c r="M92" s="138"/>
      <c r="N92" s="138"/>
      <c r="O92" s="138"/>
      <c r="P92" s="138"/>
      <c r="Q92" s="138"/>
      <c r="R92" s="30"/>
      <c r="S92" s="30"/>
      <c r="T92" s="30"/>
      <c r="V92" s="30"/>
      <c r="W92" s="30"/>
      <c r="X92" s="30"/>
      <c r="Y92" s="30"/>
      <c r="Z92" s="30"/>
      <c r="AA92" s="30"/>
    </row>
    <row r="93" spans="1:27" x14ac:dyDescent="0.3">
      <c r="A93" s="30"/>
      <c r="B93" s="138"/>
      <c r="C93" s="138"/>
      <c r="D93" s="138"/>
      <c r="E93" s="138"/>
      <c r="F93" s="138"/>
      <c r="G93" s="138"/>
      <c r="H93" s="138"/>
      <c r="I93" s="139"/>
      <c r="J93" s="138"/>
      <c r="K93" s="138"/>
      <c r="L93" s="138"/>
      <c r="M93" s="138"/>
      <c r="N93" s="138"/>
      <c r="O93" s="138"/>
      <c r="P93" s="138"/>
      <c r="Q93" s="138"/>
      <c r="R93" s="30"/>
      <c r="S93" s="30"/>
      <c r="T93" s="30"/>
      <c r="V93" s="30"/>
      <c r="W93" s="30"/>
      <c r="X93" s="30"/>
      <c r="Y93" s="30"/>
      <c r="Z93" s="30"/>
      <c r="AA93" s="30"/>
    </row>
    <row r="94" spans="1:27" x14ac:dyDescent="0.3">
      <c r="A94" s="30"/>
      <c r="B94" s="138"/>
      <c r="C94" s="138"/>
      <c r="D94" s="138"/>
      <c r="E94" s="138"/>
      <c r="F94" s="138"/>
      <c r="G94" s="138"/>
      <c r="H94" s="138"/>
      <c r="I94" s="139"/>
      <c r="J94" s="138"/>
      <c r="K94" s="138"/>
      <c r="L94" s="138"/>
      <c r="M94" s="138"/>
      <c r="N94" s="138"/>
      <c r="O94" s="138"/>
      <c r="P94" s="138"/>
      <c r="Q94" s="138"/>
      <c r="R94" s="30"/>
      <c r="S94" s="30"/>
      <c r="T94" s="30"/>
      <c r="V94" s="30"/>
      <c r="W94" s="30"/>
      <c r="X94" s="30"/>
      <c r="Y94" s="30"/>
      <c r="Z94" s="30"/>
      <c r="AA94" s="30"/>
    </row>
    <row r="95" spans="1:27" x14ac:dyDescent="0.3">
      <c r="A95" s="30"/>
      <c r="B95" s="138"/>
      <c r="C95" s="138"/>
      <c r="D95" s="138"/>
      <c r="E95" s="138"/>
      <c r="F95" s="138"/>
      <c r="G95" s="138"/>
      <c r="H95" s="138"/>
      <c r="I95" s="139"/>
      <c r="J95" s="138"/>
      <c r="K95" s="138"/>
      <c r="L95" s="138"/>
      <c r="M95" s="138"/>
      <c r="N95" s="138"/>
      <c r="O95" s="138"/>
      <c r="P95" s="138"/>
      <c r="Q95" s="138"/>
      <c r="R95" s="30"/>
      <c r="S95" s="30"/>
      <c r="T95" s="30"/>
      <c r="V95" s="30"/>
      <c r="W95" s="30"/>
      <c r="X95" s="30"/>
      <c r="Y95" s="30"/>
      <c r="Z95" s="30"/>
      <c r="AA95" s="30"/>
    </row>
    <row r="96" spans="1:27" x14ac:dyDescent="0.3">
      <c r="A96" s="30"/>
      <c r="B96" s="138"/>
      <c r="C96" s="138"/>
      <c r="D96" s="138"/>
      <c r="E96" s="138"/>
      <c r="F96" s="138"/>
      <c r="G96" s="138"/>
      <c r="H96" s="138"/>
      <c r="I96" s="139"/>
      <c r="J96" s="138"/>
      <c r="K96" s="138"/>
      <c r="L96" s="138"/>
      <c r="M96" s="138"/>
      <c r="N96" s="138"/>
      <c r="O96" s="138"/>
      <c r="P96" s="138"/>
      <c r="Q96" s="138"/>
      <c r="R96" s="30"/>
      <c r="S96" s="30"/>
      <c r="T96" s="30"/>
      <c r="V96" s="30"/>
      <c r="W96" s="30"/>
      <c r="X96" s="30"/>
      <c r="Y96" s="30"/>
      <c r="Z96" s="30"/>
      <c r="AA96" s="30"/>
    </row>
    <row r="97" spans="1:27" x14ac:dyDescent="0.3">
      <c r="A97" s="30"/>
      <c r="B97" s="138"/>
      <c r="C97" s="138"/>
      <c r="D97" s="138"/>
      <c r="E97" s="138"/>
      <c r="F97" s="138"/>
      <c r="G97" s="138"/>
      <c r="H97" s="138"/>
      <c r="I97" s="139"/>
      <c r="J97" s="138"/>
      <c r="K97" s="138"/>
      <c r="L97" s="138"/>
      <c r="M97" s="138"/>
      <c r="N97" s="138"/>
      <c r="O97" s="138"/>
      <c r="P97" s="138"/>
      <c r="Q97" s="138"/>
      <c r="R97" s="30"/>
      <c r="S97" s="30"/>
      <c r="T97" s="30"/>
      <c r="V97" s="30"/>
      <c r="W97" s="30"/>
      <c r="X97" s="30"/>
      <c r="Y97" s="30"/>
      <c r="Z97" s="30"/>
      <c r="AA97" s="30"/>
    </row>
    <row r="98" spans="1:27" x14ac:dyDescent="0.3">
      <c r="A98" s="30"/>
      <c r="B98" s="138"/>
      <c r="C98" s="138"/>
      <c r="D98" s="138"/>
      <c r="E98" s="138"/>
      <c r="F98" s="138"/>
      <c r="G98" s="138"/>
      <c r="H98" s="138"/>
      <c r="I98" s="139"/>
      <c r="J98" s="138"/>
      <c r="K98" s="138"/>
      <c r="L98" s="138"/>
      <c r="M98" s="138"/>
      <c r="N98" s="138"/>
      <c r="O98" s="138"/>
      <c r="P98" s="138"/>
      <c r="Q98" s="138"/>
      <c r="R98" s="30"/>
      <c r="S98" s="30"/>
      <c r="T98" s="30"/>
      <c r="V98" s="30"/>
      <c r="W98" s="30"/>
      <c r="X98" s="30"/>
      <c r="Y98" s="30"/>
      <c r="Z98" s="30"/>
      <c r="AA98" s="30"/>
    </row>
    <row r="99" spans="1:27" x14ac:dyDescent="0.3">
      <c r="A99" s="30"/>
      <c r="B99" s="138"/>
      <c r="C99" s="138"/>
      <c r="D99" s="138"/>
      <c r="E99" s="138"/>
      <c r="F99" s="138"/>
      <c r="G99" s="138"/>
      <c r="H99" s="138"/>
      <c r="I99" s="139"/>
      <c r="J99" s="138"/>
      <c r="K99" s="138"/>
      <c r="L99" s="138"/>
      <c r="M99" s="138"/>
      <c r="N99" s="138"/>
      <c r="O99" s="138"/>
      <c r="P99" s="138"/>
      <c r="Q99" s="138"/>
      <c r="R99" s="30"/>
      <c r="S99" s="30"/>
      <c r="T99" s="30"/>
      <c r="V99" s="30"/>
      <c r="W99" s="30"/>
      <c r="X99" s="30"/>
      <c r="Y99" s="30"/>
      <c r="Z99" s="30"/>
      <c r="AA99" s="30"/>
    </row>
    <row r="100" spans="1:27" x14ac:dyDescent="0.3">
      <c r="A100" s="30"/>
      <c r="B100" s="138"/>
      <c r="C100" s="138"/>
      <c r="D100" s="138"/>
      <c r="E100" s="138"/>
      <c r="F100" s="138"/>
      <c r="G100" s="138"/>
      <c r="H100" s="138"/>
      <c r="I100" s="139"/>
      <c r="J100" s="138"/>
      <c r="K100" s="138"/>
      <c r="L100" s="138"/>
      <c r="M100" s="138"/>
      <c r="N100" s="138"/>
      <c r="O100" s="138"/>
      <c r="P100" s="138"/>
      <c r="Q100" s="138"/>
      <c r="R100" s="30"/>
      <c r="S100" s="30"/>
      <c r="T100" s="30"/>
      <c r="V100" s="30"/>
      <c r="W100" s="30"/>
      <c r="X100" s="30"/>
      <c r="Y100" s="30"/>
      <c r="Z100" s="30"/>
      <c r="AA100" s="30"/>
    </row>
    <row r="101" spans="1:27" x14ac:dyDescent="0.3">
      <c r="A101" s="30"/>
      <c r="B101" s="138"/>
      <c r="C101" s="138"/>
      <c r="D101" s="138"/>
      <c r="E101" s="138"/>
      <c r="F101" s="138"/>
      <c r="G101" s="138"/>
      <c r="H101" s="138"/>
      <c r="I101" s="139"/>
      <c r="J101" s="138"/>
      <c r="K101" s="138"/>
      <c r="L101" s="138"/>
      <c r="M101" s="138"/>
      <c r="N101" s="138"/>
      <c r="O101" s="138"/>
      <c r="P101" s="138"/>
      <c r="Q101" s="138"/>
      <c r="R101" s="30"/>
      <c r="S101" s="30"/>
      <c r="T101" s="30"/>
      <c r="V101" s="30"/>
      <c r="W101" s="30"/>
      <c r="X101" s="30"/>
      <c r="Y101" s="30"/>
      <c r="Z101" s="30"/>
      <c r="AA101" s="30"/>
    </row>
    <row r="102" spans="1:27" x14ac:dyDescent="0.3">
      <c r="A102" s="30"/>
      <c r="B102" s="138"/>
      <c r="C102" s="138"/>
      <c r="D102" s="138"/>
      <c r="E102" s="138"/>
      <c r="F102" s="138"/>
      <c r="G102" s="138"/>
      <c r="H102" s="138"/>
      <c r="I102" s="139"/>
      <c r="J102" s="138"/>
      <c r="K102" s="138"/>
      <c r="L102" s="138"/>
      <c r="M102" s="138"/>
      <c r="N102" s="138"/>
      <c r="O102" s="138"/>
      <c r="P102" s="138"/>
      <c r="Q102" s="138"/>
      <c r="R102" s="30"/>
      <c r="S102" s="30"/>
      <c r="T102" s="30"/>
      <c r="V102" s="30"/>
      <c r="W102" s="30"/>
      <c r="X102" s="30"/>
      <c r="Y102" s="30"/>
      <c r="Z102" s="30"/>
      <c r="AA102" s="30"/>
    </row>
    <row r="103" spans="1:27" x14ac:dyDescent="0.3">
      <c r="A103" s="30"/>
      <c r="B103" s="138"/>
      <c r="C103" s="138"/>
      <c r="D103" s="138"/>
      <c r="E103" s="138"/>
      <c r="F103" s="138"/>
      <c r="G103" s="138"/>
      <c r="H103" s="138"/>
      <c r="I103" s="139"/>
      <c r="J103" s="138"/>
      <c r="K103" s="138"/>
      <c r="L103" s="138"/>
      <c r="M103" s="138"/>
      <c r="N103" s="138"/>
      <c r="O103" s="138"/>
      <c r="P103" s="138"/>
      <c r="Q103" s="138"/>
      <c r="R103" s="30"/>
      <c r="S103" s="30"/>
      <c r="T103" s="30"/>
      <c r="V103" s="30"/>
      <c r="W103" s="30"/>
      <c r="X103" s="30"/>
      <c r="Y103" s="30"/>
      <c r="Z103" s="30"/>
      <c r="AA103" s="30"/>
    </row>
    <row r="104" spans="1:27" x14ac:dyDescent="0.3">
      <c r="A104" s="30"/>
      <c r="B104" s="138"/>
      <c r="C104" s="138"/>
      <c r="D104" s="138"/>
      <c r="E104" s="138"/>
      <c r="F104" s="138"/>
      <c r="G104" s="138"/>
      <c r="H104" s="138"/>
      <c r="I104" s="139"/>
      <c r="J104" s="138"/>
      <c r="K104" s="138"/>
      <c r="L104" s="138"/>
      <c r="M104" s="138"/>
      <c r="N104" s="138"/>
      <c r="O104" s="138"/>
      <c r="P104" s="138"/>
      <c r="Q104" s="138"/>
      <c r="R104" s="30"/>
      <c r="S104" s="30"/>
      <c r="T104" s="30"/>
      <c r="V104" s="30"/>
      <c r="W104" s="30"/>
      <c r="X104" s="30"/>
      <c r="Y104" s="30"/>
      <c r="Z104" s="30"/>
      <c r="AA104" s="30"/>
    </row>
    <row r="105" spans="1:27" x14ac:dyDescent="0.3">
      <c r="A105" s="30"/>
      <c r="B105" s="138"/>
      <c r="C105" s="138"/>
      <c r="D105" s="138"/>
      <c r="E105" s="138"/>
      <c r="F105" s="138"/>
      <c r="G105" s="138"/>
      <c r="H105" s="138"/>
      <c r="I105" s="139"/>
      <c r="J105" s="138"/>
      <c r="K105" s="138"/>
      <c r="L105" s="138"/>
      <c r="M105" s="138"/>
      <c r="N105" s="138"/>
      <c r="O105" s="138"/>
      <c r="P105" s="138"/>
      <c r="Q105" s="138"/>
      <c r="R105" s="30"/>
      <c r="S105" s="30"/>
      <c r="T105" s="30"/>
      <c r="V105" s="30"/>
      <c r="W105" s="30"/>
      <c r="X105" s="30"/>
      <c r="Y105" s="30"/>
      <c r="Z105" s="30"/>
      <c r="AA105" s="30"/>
    </row>
    <row r="106" spans="1:27" x14ac:dyDescent="0.3">
      <c r="A106" s="30"/>
      <c r="B106" s="138"/>
      <c r="C106" s="138"/>
      <c r="D106" s="138"/>
      <c r="E106" s="138"/>
      <c r="F106" s="138"/>
      <c r="G106" s="138"/>
      <c r="H106" s="138"/>
      <c r="I106" s="139"/>
      <c r="J106" s="138"/>
      <c r="K106" s="138"/>
      <c r="L106" s="138"/>
      <c r="M106" s="138"/>
      <c r="N106" s="138"/>
      <c r="O106" s="138"/>
      <c r="P106" s="138"/>
      <c r="Q106" s="138"/>
      <c r="R106" s="30"/>
      <c r="S106" s="30"/>
      <c r="T106" s="30"/>
      <c r="V106" s="30"/>
      <c r="W106" s="30"/>
      <c r="X106" s="30"/>
      <c r="Y106" s="30"/>
      <c r="Z106" s="30"/>
      <c r="AA106" s="30"/>
    </row>
    <row r="107" spans="1:27" x14ac:dyDescent="0.3">
      <c r="A107" s="30"/>
      <c r="B107" s="138"/>
      <c r="C107" s="138"/>
      <c r="D107" s="138"/>
      <c r="E107" s="138"/>
      <c r="F107" s="138"/>
      <c r="G107" s="138"/>
      <c r="H107" s="138"/>
      <c r="I107" s="139"/>
      <c r="J107" s="138"/>
      <c r="K107" s="138"/>
      <c r="L107" s="138"/>
      <c r="M107" s="138"/>
      <c r="N107" s="138"/>
      <c r="O107" s="138"/>
      <c r="P107" s="138"/>
      <c r="Q107" s="138"/>
      <c r="R107" s="30"/>
      <c r="S107" s="30"/>
      <c r="T107" s="30"/>
      <c r="V107" s="30"/>
      <c r="W107" s="30"/>
      <c r="X107" s="30"/>
      <c r="Y107" s="30"/>
      <c r="Z107" s="30"/>
      <c r="AA107" s="30"/>
    </row>
    <row r="108" spans="1:27" hidden="1" x14ac:dyDescent="0.3">
      <c r="A108" s="30"/>
      <c r="B108" s="138"/>
      <c r="C108" s="138"/>
      <c r="D108" s="138"/>
      <c r="E108" s="138"/>
      <c r="F108" s="138"/>
      <c r="G108" s="138"/>
      <c r="H108" s="138"/>
      <c r="I108" s="139"/>
      <c r="J108" s="138"/>
      <c r="K108" s="138"/>
      <c r="L108" s="138"/>
      <c r="M108" s="138"/>
      <c r="N108" s="138"/>
      <c r="O108" s="138"/>
      <c r="P108" s="138"/>
      <c r="Q108" s="138"/>
      <c r="R108" s="30"/>
      <c r="S108" s="30"/>
      <c r="T108" s="30"/>
      <c r="V108" s="30"/>
      <c r="W108" s="30"/>
      <c r="X108" s="30"/>
      <c r="Y108" s="30"/>
      <c r="Z108" s="30"/>
      <c r="AA108" s="30"/>
    </row>
    <row r="109" spans="1:27" hidden="1" x14ac:dyDescent="0.3">
      <c r="A109" s="30"/>
      <c r="B109" s="138"/>
      <c r="C109" s="138" t="s">
        <v>68</v>
      </c>
      <c r="D109" s="138"/>
      <c r="E109" s="138"/>
      <c r="F109" s="138"/>
      <c r="G109" s="138"/>
      <c r="H109" s="138"/>
      <c r="I109" s="139"/>
      <c r="J109" s="138"/>
      <c r="K109" s="138"/>
      <c r="L109" s="138"/>
      <c r="M109" s="138"/>
      <c r="N109" s="138"/>
      <c r="O109" s="138"/>
      <c r="P109" s="138"/>
      <c r="Q109" s="138"/>
      <c r="R109" s="30"/>
      <c r="S109" s="30"/>
      <c r="T109" s="30"/>
      <c r="V109" s="30"/>
      <c r="W109" s="30"/>
      <c r="X109" s="30"/>
      <c r="Y109" s="30"/>
      <c r="Z109" s="30"/>
      <c r="AA109" s="30"/>
    </row>
    <row r="110" spans="1:27" hidden="1" x14ac:dyDescent="0.3">
      <c r="A110" s="30"/>
      <c r="B110" s="138"/>
      <c r="C110" s="138" t="s">
        <v>69</v>
      </c>
      <c r="D110" s="138"/>
      <c r="E110" s="138"/>
      <c r="F110" s="138"/>
      <c r="G110" s="138"/>
      <c r="H110" s="138"/>
      <c r="I110" s="139"/>
      <c r="J110" s="138"/>
      <c r="K110" s="138"/>
      <c r="L110" s="138"/>
      <c r="M110" s="138"/>
      <c r="N110" s="138"/>
      <c r="O110" s="138"/>
      <c r="P110" s="138"/>
      <c r="Q110" s="138"/>
      <c r="R110" s="30"/>
      <c r="S110" s="30"/>
      <c r="T110" s="30"/>
      <c r="V110" s="30"/>
      <c r="W110" s="30"/>
      <c r="X110" s="30"/>
      <c r="Y110" s="30"/>
      <c r="Z110" s="30"/>
      <c r="AA110" s="30"/>
    </row>
    <row r="111" spans="1:27" hidden="1" x14ac:dyDescent="0.3">
      <c r="A111" s="30"/>
      <c r="B111" s="138"/>
      <c r="C111" s="138" t="s">
        <v>105</v>
      </c>
      <c r="D111" s="138"/>
      <c r="E111" s="138"/>
      <c r="F111" s="138"/>
      <c r="G111" s="138"/>
      <c r="H111" s="138"/>
      <c r="I111" s="139"/>
      <c r="J111" s="138"/>
      <c r="K111" s="138"/>
      <c r="L111" s="138"/>
      <c r="M111" s="138"/>
      <c r="N111" s="138"/>
      <c r="O111" s="138"/>
      <c r="P111" s="138"/>
      <c r="Q111" s="138"/>
      <c r="R111" s="30"/>
      <c r="S111" s="30"/>
      <c r="T111" s="30"/>
      <c r="V111" s="30"/>
      <c r="W111" s="30"/>
      <c r="X111" s="30"/>
      <c r="Y111" s="30"/>
      <c r="Z111" s="30"/>
      <c r="AA111" s="30"/>
    </row>
    <row r="112" spans="1:27" hidden="1" x14ac:dyDescent="0.3">
      <c r="A112" s="30"/>
      <c r="B112" s="138"/>
      <c r="C112" s="138" t="s">
        <v>106</v>
      </c>
      <c r="D112" s="138"/>
      <c r="E112" s="138"/>
      <c r="F112" s="138"/>
      <c r="G112" s="138"/>
      <c r="H112" s="138"/>
      <c r="I112" s="139"/>
      <c r="J112" s="138"/>
      <c r="K112" s="138"/>
      <c r="L112" s="138"/>
      <c r="M112" s="138"/>
      <c r="N112" s="138"/>
      <c r="O112" s="138"/>
      <c r="P112" s="138"/>
      <c r="Q112" s="138"/>
      <c r="R112" s="30"/>
      <c r="S112" s="30"/>
      <c r="T112" s="30"/>
      <c r="V112" s="30"/>
      <c r="W112" s="30"/>
      <c r="X112" s="30"/>
      <c r="Y112" s="30"/>
      <c r="Z112" s="30"/>
      <c r="AA112" s="30"/>
    </row>
    <row r="113" spans="1:27" hidden="1" x14ac:dyDescent="0.3">
      <c r="A113" s="30"/>
      <c r="B113" s="138"/>
      <c r="C113" s="138" t="s">
        <v>63</v>
      </c>
      <c r="D113" s="138"/>
      <c r="E113" s="138"/>
      <c r="F113" s="138"/>
      <c r="G113" s="138"/>
      <c r="H113" s="138"/>
      <c r="I113" s="139"/>
      <c r="J113" s="138"/>
      <c r="K113" s="138"/>
      <c r="L113" s="138"/>
      <c r="M113" s="138"/>
      <c r="N113" s="138"/>
      <c r="O113" s="138"/>
      <c r="P113" s="138"/>
      <c r="Q113" s="138"/>
      <c r="R113" s="30"/>
      <c r="S113" s="30"/>
      <c r="T113" s="30"/>
      <c r="V113" s="30"/>
      <c r="W113" s="30"/>
      <c r="X113" s="30"/>
      <c r="Y113" s="30"/>
      <c r="Z113" s="30"/>
      <c r="AA113" s="30"/>
    </row>
    <row r="114" spans="1:27" hidden="1" x14ac:dyDescent="0.3">
      <c r="A114" s="30"/>
      <c r="B114" s="138"/>
      <c r="C114" s="138" t="s">
        <v>107</v>
      </c>
      <c r="D114" s="138"/>
      <c r="E114" s="138"/>
      <c r="F114" s="138"/>
      <c r="G114" s="138"/>
      <c r="H114" s="138"/>
      <c r="I114" s="139"/>
      <c r="J114" s="138"/>
      <c r="K114" s="138"/>
      <c r="L114" s="138"/>
      <c r="M114" s="138"/>
      <c r="N114" s="138"/>
      <c r="O114" s="138"/>
      <c r="P114" s="138"/>
      <c r="Q114" s="138"/>
      <c r="R114" s="30"/>
      <c r="S114" s="30"/>
      <c r="T114" s="30"/>
      <c r="V114" s="30"/>
      <c r="W114" s="30"/>
      <c r="X114" s="30"/>
      <c r="Y114" s="30"/>
      <c r="Z114" s="30"/>
      <c r="AA114" s="30"/>
    </row>
    <row r="115" spans="1:27" hidden="1" x14ac:dyDescent="0.3">
      <c r="A115" s="30"/>
      <c r="B115" s="138"/>
      <c r="C115" s="138" t="s">
        <v>80</v>
      </c>
      <c r="D115" s="138"/>
      <c r="E115" s="138"/>
      <c r="F115" s="138"/>
      <c r="G115" s="138"/>
      <c r="H115" s="138"/>
      <c r="I115" s="139"/>
      <c r="J115" s="138"/>
      <c r="K115" s="138"/>
      <c r="L115" s="138"/>
      <c r="M115" s="138"/>
      <c r="N115" s="138"/>
      <c r="O115" s="138"/>
      <c r="P115" s="138"/>
      <c r="Q115" s="138"/>
      <c r="R115" s="30"/>
      <c r="S115" s="30"/>
      <c r="T115" s="30"/>
      <c r="V115" s="30"/>
      <c r="W115" s="30"/>
      <c r="X115" s="30"/>
      <c r="Y115" s="30"/>
      <c r="Z115" s="30"/>
      <c r="AA115" s="30"/>
    </row>
    <row r="116" spans="1:27" hidden="1" x14ac:dyDescent="0.3">
      <c r="A116" s="30"/>
      <c r="B116" s="138"/>
      <c r="C116" s="138" t="s">
        <v>108</v>
      </c>
      <c r="D116" s="138"/>
      <c r="E116" s="138"/>
      <c r="F116" s="138"/>
      <c r="G116" s="138"/>
      <c r="H116" s="138"/>
      <c r="I116" s="139"/>
      <c r="J116" s="138"/>
      <c r="K116" s="138"/>
      <c r="L116" s="138"/>
      <c r="M116" s="138"/>
      <c r="N116" s="138"/>
      <c r="O116" s="138"/>
      <c r="P116" s="138"/>
      <c r="Q116" s="138"/>
      <c r="R116" s="30"/>
      <c r="S116" s="30"/>
      <c r="T116" s="30"/>
      <c r="V116" s="30"/>
      <c r="W116" s="30"/>
      <c r="X116" s="30"/>
      <c r="Y116" s="30"/>
      <c r="Z116" s="30"/>
      <c r="AA116" s="30"/>
    </row>
    <row r="117" spans="1:27" hidden="1" x14ac:dyDescent="0.3">
      <c r="A117" s="30"/>
      <c r="B117" s="138"/>
      <c r="C117" s="138" t="s">
        <v>109</v>
      </c>
      <c r="D117" s="138"/>
      <c r="E117" s="138"/>
      <c r="F117" s="138"/>
      <c r="G117" s="138"/>
      <c r="H117" s="138"/>
      <c r="I117" s="139"/>
      <c r="J117" s="138"/>
      <c r="K117" s="138"/>
      <c r="L117" s="138"/>
      <c r="M117" s="138"/>
      <c r="N117" s="138"/>
      <c r="O117" s="138"/>
      <c r="P117" s="138"/>
      <c r="Q117" s="138"/>
      <c r="R117" s="30"/>
      <c r="S117" s="30"/>
      <c r="T117" s="30"/>
      <c r="V117" s="30"/>
      <c r="W117" s="30"/>
      <c r="X117" s="30"/>
      <c r="Y117" s="30"/>
      <c r="Z117" s="30"/>
      <c r="AA117" s="30"/>
    </row>
    <row r="118" spans="1:27" hidden="1" x14ac:dyDescent="0.3">
      <c r="A118" s="30"/>
      <c r="B118" s="138"/>
      <c r="C118" s="138" t="s">
        <v>110</v>
      </c>
      <c r="D118" s="138"/>
      <c r="E118" s="138"/>
      <c r="F118" s="138"/>
      <c r="G118" s="138"/>
      <c r="H118" s="138"/>
      <c r="I118" s="139"/>
      <c r="J118" s="138"/>
      <c r="K118" s="138"/>
      <c r="L118" s="138"/>
      <c r="M118" s="138"/>
      <c r="N118" s="138"/>
      <c r="O118" s="138"/>
      <c r="P118" s="138"/>
      <c r="Q118" s="138"/>
      <c r="R118" s="30"/>
      <c r="S118" s="30"/>
      <c r="T118" s="30"/>
      <c r="V118" s="30"/>
      <c r="W118" s="30"/>
      <c r="X118" s="30"/>
      <c r="Y118" s="30"/>
      <c r="Z118" s="30"/>
      <c r="AA118" s="30"/>
    </row>
    <row r="119" spans="1:27" hidden="1" x14ac:dyDescent="0.3">
      <c r="A119" s="30"/>
      <c r="B119" s="138"/>
      <c r="C119" s="138"/>
      <c r="D119" s="138"/>
      <c r="E119" s="138"/>
      <c r="F119" s="138"/>
      <c r="G119" s="138"/>
      <c r="H119" s="138"/>
      <c r="I119" s="139"/>
      <c r="J119" s="138"/>
      <c r="K119" s="138"/>
      <c r="L119" s="138"/>
      <c r="M119" s="138"/>
      <c r="N119" s="138"/>
      <c r="O119" s="138"/>
      <c r="P119" s="138"/>
      <c r="Q119" s="138"/>
      <c r="R119" s="30"/>
      <c r="S119" s="30"/>
      <c r="T119" s="30"/>
      <c r="V119" s="30"/>
      <c r="W119" s="30"/>
      <c r="X119" s="30"/>
      <c r="Y119" s="30"/>
      <c r="Z119" s="30"/>
      <c r="AA119" s="30"/>
    </row>
    <row r="120" spans="1:27" hidden="1" x14ac:dyDescent="0.3">
      <c r="A120" s="30"/>
      <c r="B120" s="138"/>
      <c r="C120" s="138" t="s">
        <v>83</v>
      </c>
      <c r="D120" s="138"/>
      <c r="E120" s="138"/>
      <c r="F120" s="138"/>
      <c r="G120" s="138"/>
      <c r="H120" s="138"/>
      <c r="I120" s="139"/>
      <c r="J120" s="138"/>
      <c r="K120" s="138"/>
      <c r="L120" s="138"/>
      <c r="M120" s="138"/>
      <c r="N120" s="138"/>
      <c r="O120" s="138"/>
      <c r="P120" s="138"/>
      <c r="Q120" s="138"/>
      <c r="R120" s="30"/>
      <c r="S120" s="30"/>
      <c r="T120" s="30"/>
      <c r="V120" s="30"/>
      <c r="W120" s="30"/>
      <c r="X120" s="30"/>
      <c r="Y120" s="30"/>
      <c r="Z120" s="30"/>
      <c r="AA120" s="30"/>
    </row>
    <row r="121" spans="1:27" hidden="1" x14ac:dyDescent="0.3">
      <c r="A121" s="30"/>
      <c r="B121" s="138"/>
      <c r="C121" s="138" t="s">
        <v>84</v>
      </c>
      <c r="D121" s="138"/>
      <c r="E121" s="138"/>
      <c r="F121" s="138"/>
      <c r="G121" s="138"/>
      <c r="H121" s="138"/>
      <c r="I121" s="139"/>
      <c r="J121" s="138"/>
      <c r="K121" s="138"/>
      <c r="L121" s="138"/>
      <c r="M121" s="138"/>
      <c r="N121" s="138"/>
      <c r="O121" s="138"/>
      <c r="P121" s="138"/>
      <c r="Q121" s="138"/>
      <c r="R121" s="30"/>
      <c r="S121" s="30"/>
      <c r="T121" s="30"/>
      <c r="V121" s="30"/>
      <c r="W121" s="30"/>
      <c r="X121" s="30"/>
      <c r="Y121" s="30"/>
      <c r="Z121" s="30"/>
      <c r="AA121" s="30"/>
    </row>
    <row r="122" spans="1:27" hidden="1" x14ac:dyDescent="0.3">
      <c r="A122" s="30"/>
      <c r="B122" s="138"/>
      <c r="C122" s="138" t="s">
        <v>85</v>
      </c>
      <c r="D122" s="138"/>
      <c r="E122" s="138"/>
      <c r="F122" s="138"/>
      <c r="G122" s="138"/>
      <c r="H122" s="138"/>
      <c r="I122" s="139"/>
      <c r="J122" s="138"/>
      <c r="K122" s="138"/>
      <c r="L122" s="138"/>
      <c r="M122" s="138"/>
      <c r="N122" s="138"/>
      <c r="O122" s="138"/>
      <c r="P122" s="138"/>
      <c r="Q122" s="138"/>
      <c r="R122" s="30"/>
      <c r="S122" s="30"/>
      <c r="T122" s="30"/>
      <c r="V122" s="30"/>
      <c r="W122" s="30"/>
      <c r="X122" s="30"/>
      <c r="Y122" s="30"/>
      <c r="Z122" s="30"/>
      <c r="AA122" s="30"/>
    </row>
    <row r="123" spans="1:27" hidden="1" x14ac:dyDescent="0.3">
      <c r="A123" s="30"/>
      <c r="B123" s="138"/>
      <c r="C123" s="138" t="s">
        <v>86</v>
      </c>
      <c r="D123" s="138"/>
      <c r="E123" s="138"/>
      <c r="F123" s="138"/>
      <c r="G123" s="138"/>
      <c r="H123" s="138"/>
      <c r="I123" s="139"/>
      <c r="J123" s="138"/>
      <c r="K123" s="138"/>
      <c r="L123" s="138"/>
      <c r="M123" s="138"/>
      <c r="N123" s="138"/>
      <c r="O123" s="138"/>
      <c r="P123" s="138"/>
      <c r="Q123" s="138"/>
      <c r="R123" s="30"/>
      <c r="S123" s="30"/>
      <c r="T123" s="30"/>
      <c r="V123" s="30"/>
      <c r="W123" s="30"/>
      <c r="X123" s="30"/>
      <c r="Y123" s="30"/>
      <c r="Z123" s="30"/>
      <c r="AA123" s="30"/>
    </row>
    <row r="124" spans="1:27" hidden="1" x14ac:dyDescent="0.3">
      <c r="A124" s="30"/>
      <c r="B124" s="138"/>
      <c r="C124" s="138" t="s">
        <v>87</v>
      </c>
      <c r="D124" s="138"/>
      <c r="E124" s="138"/>
      <c r="F124" s="138"/>
      <c r="G124" s="138"/>
      <c r="H124" s="138"/>
      <c r="I124" s="139"/>
      <c r="J124" s="138"/>
      <c r="K124" s="138"/>
      <c r="L124" s="138"/>
      <c r="M124" s="138"/>
      <c r="N124" s="138"/>
      <c r="O124" s="138"/>
      <c r="P124" s="138"/>
      <c r="Q124" s="138"/>
      <c r="R124" s="30"/>
      <c r="S124" s="30"/>
      <c r="T124" s="30"/>
      <c r="V124" s="30"/>
      <c r="W124" s="30"/>
      <c r="X124" s="30"/>
      <c r="Y124" s="30"/>
      <c r="Z124" s="30"/>
      <c r="AA124" s="30"/>
    </row>
    <row r="125" spans="1:27" hidden="1" x14ac:dyDescent="0.3">
      <c r="A125" s="30"/>
      <c r="B125" s="138"/>
      <c r="C125" s="138" t="s">
        <v>88</v>
      </c>
      <c r="D125" s="138"/>
      <c r="E125" s="138"/>
      <c r="F125" s="138"/>
      <c r="G125" s="138"/>
      <c r="H125" s="138"/>
      <c r="I125" s="139"/>
      <c r="J125" s="138"/>
      <c r="K125" s="138"/>
      <c r="L125" s="138"/>
      <c r="M125" s="138"/>
      <c r="N125" s="138"/>
      <c r="O125" s="138"/>
      <c r="P125" s="138"/>
      <c r="Q125" s="138"/>
      <c r="R125" s="30"/>
      <c r="S125" s="30"/>
      <c r="T125" s="30"/>
      <c r="V125" s="30"/>
      <c r="W125" s="30"/>
      <c r="X125" s="30"/>
      <c r="Y125" s="30"/>
      <c r="Z125" s="30"/>
      <c r="AA125" s="30"/>
    </row>
    <row r="126" spans="1:27" hidden="1" x14ac:dyDescent="0.3">
      <c r="A126" s="30"/>
      <c r="B126" s="138"/>
      <c r="C126" s="138"/>
      <c r="D126" s="138"/>
      <c r="E126" s="138"/>
      <c r="F126" s="138"/>
      <c r="G126" s="138"/>
      <c r="H126" s="138"/>
      <c r="I126" s="139"/>
      <c r="J126" s="138"/>
      <c r="K126" s="138"/>
      <c r="L126" s="138"/>
      <c r="M126" s="138"/>
      <c r="N126" s="138"/>
      <c r="O126" s="138"/>
      <c r="P126" s="138"/>
      <c r="Q126" s="138"/>
      <c r="R126" s="30"/>
      <c r="S126" s="30"/>
      <c r="T126" s="30"/>
      <c r="V126" s="30"/>
      <c r="W126" s="30"/>
      <c r="X126" s="30"/>
      <c r="Y126" s="30"/>
      <c r="Z126" s="30"/>
      <c r="AA126" s="30"/>
    </row>
    <row r="127" spans="1:27" hidden="1" x14ac:dyDescent="0.3">
      <c r="A127" s="30"/>
      <c r="B127" s="138"/>
      <c r="C127" s="142" t="s">
        <v>111</v>
      </c>
      <c r="D127" s="138"/>
      <c r="E127" s="138"/>
      <c r="F127" s="138"/>
      <c r="G127" s="138"/>
      <c r="H127" s="138"/>
      <c r="I127" s="139"/>
      <c r="J127" s="138"/>
      <c r="K127" s="138"/>
      <c r="L127" s="138"/>
      <c r="M127" s="138"/>
      <c r="N127" s="138"/>
      <c r="O127" s="138"/>
      <c r="P127" s="138"/>
      <c r="Q127" s="138"/>
      <c r="R127" s="30"/>
      <c r="S127" s="30"/>
      <c r="T127" s="30"/>
      <c r="V127" s="30"/>
      <c r="W127" s="30"/>
      <c r="X127" s="30"/>
      <c r="Y127" s="30"/>
      <c r="Z127" s="30"/>
      <c r="AA127" s="30"/>
    </row>
    <row r="128" spans="1:27" hidden="1" x14ac:dyDescent="0.3">
      <c r="A128" s="30"/>
      <c r="B128" s="138"/>
      <c r="C128" s="142" t="s">
        <v>112</v>
      </c>
      <c r="D128" s="138"/>
      <c r="E128" s="138"/>
      <c r="F128" s="138"/>
      <c r="G128" s="138"/>
      <c r="H128" s="138"/>
      <c r="I128" s="139"/>
      <c r="J128" s="138"/>
      <c r="K128" s="138"/>
      <c r="L128" s="138"/>
      <c r="M128" s="138"/>
      <c r="N128" s="138"/>
      <c r="O128" s="138"/>
      <c r="P128" s="138"/>
      <c r="Q128" s="138"/>
      <c r="R128" s="30"/>
      <c r="S128" s="30"/>
      <c r="T128" s="30"/>
      <c r="V128" s="30"/>
      <c r="W128" s="30"/>
      <c r="X128" s="30"/>
      <c r="Y128" s="30"/>
      <c r="Z128" s="30"/>
      <c r="AA128" s="30"/>
    </row>
    <row r="129" spans="1:27" hidden="1" x14ac:dyDescent="0.3">
      <c r="A129" s="30"/>
      <c r="B129" s="138"/>
      <c r="C129" s="138"/>
      <c r="D129" s="138"/>
      <c r="E129" s="138"/>
      <c r="F129" s="138"/>
      <c r="G129" s="138"/>
      <c r="H129" s="138"/>
      <c r="I129" s="139"/>
      <c r="J129" s="138"/>
      <c r="K129" s="138"/>
      <c r="L129" s="138"/>
      <c r="M129" s="138"/>
      <c r="N129" s="138"/>
      <c r="O129" s="138"/>
      <c r="P129" s="138"/>
      <c r="Q129" s="138"/>
      <c r="R129" s="30"/>
      <c r="S129" s="30"/>
      <c r="T129" s="30"/>
      <c r="V129" s="30"/>
      <c r="W129" s="30"/>
      <c r="X129" s="30"/>
      <c r="Y129" s="30"/>
      <c r="Z129" s="30"/>
      <c r="AA129" s="30"/>
    </row>
    <row r="130" spans="1:27" x14ac:dyDescent="0.3">
      <c r="A130" s="30"/>
      <c r="B130" s="138"/>
      <c r="C130" s="138"/>
      <c r="D130" s="138"/>
      <c r="E130" s="138"/>
      <c r="F130" s="138"/>
      <c r="G130" s="138"/>
      <c r="H130" s="138"/>
      <c r="I130" s="139"/>
      <c r="J130" s="138"/>
      <c r="K130" s="138"/>
      <c r="L130" s="138"/>
      <c r="M130" s="138"/>
      <c r="N130" s="138"/>
      <c r="O130" s="138"/>
      <c r="P130" s="138"/>
      <c r="Q130" s="138"/>
      <c r="R130" s="30"/>
      <c r="S130" s="30"/>
      <c r="T130" s="30"/>
      <c r="V130" s="30"/>
      <c r="W130" s="30"/>
      <c r="X130" s="30"/>
      <c r="Y130" s="30"/>
      <c r="Z130" s="30"/>
      <c r="AA130" s="30"/>
    </row>
    <row r="131" spans="1:27" x14ac:dyDescent="0.3">
      <c r="A131" s="30"/>
      <c r="B131" s="138"/>
      <c r="C131" s="138"/>
      <c r="D131" s="138"/>
      <c r="E131" s="138"/>
      <c r="F131" s="138"/>
      <c r="G131" s="138"/>
      <c r="H131" s="138"/>
      <c r="I131" s="139"/>
      <c r="J131" s="138"/>
      <c r="K131" s="138"/>
      <c r="L131" s="138"/>
      <c r="M131" s="138"/>
      <c r="N131" s="138"/>
      <c r="O131" s="138"/>
      <c r="P131" s="138"/>
      <c r="Q131" s="138"/>
      <c r="R131" s="30"/>
      <c r="S131" s="30"/>
      <c r="T131" s="30"/>
      <c r="V131" s="30"/>
      <c r="W131" s="30"/>
      <c r="X131" s="30"/>
      <c r="Y131" s="30"/>
      <c r="Z131" s="30"/>
      <c r="AA131" s="30"/>
    </row>
    <row r="132" spans="1:27" x14ac:dyDescent="0.3">
      <c r="A132" s="30"/>
      <c r="B132" s="138"/>
      <c r="C132" s="138"/>
      <c r="D132" s="138"/>
      <c r="E132" s="138"/>
      <c r="F132" s="138"/>
      <c r="G132" s="138"/>
      <c r="H132" s="138"/>
      <c r="I132" s="139"/>
      <c r="J132" s="138"/>
      <c r="K132" s="138"/>
      <c r="L132" s="138"/>
      <c r="M132" s="138"/>
      <c r="N132" s="138"/>
      <c r="O132" s="138"/>
      <c r="P132" s="138"/>
      <c r="Q132" s="138"/>
      <c r="R132" s="30"/>
      <c r="S132" s="30"/>
      <c r="T132" s="30"/>
      <c r="V132" s="30"/>
      <c r="W132" s="30"/>
      <c r="X132" s="30"/>
      <c r="Y132" s="30"/>
      <c r="Z132" s="30"/>
      <c r="AA132" s="30"/>
    </row>
    <row r="133" spans="1:27" x14ac:dyDescent="0.3">
      <c r="A133" s="30"/>
      <c r="B133" s="138"/>
      <c r="C133" s="138"/>
      <c r="D133" s="138"/>
      <c r="E133" s="138"/>
      <c r="F133" s="138"/>
      <c r="G133" s="138"/>
      <c r="H133" s="138"/>
      <c r="I133" s="139"/>
      <c r="J133" s="138"/>
      <c r="K133" s="138"/>
      <c r="L133" s="138"/>
      <c r="M133" s="138"/>
      <c r="N133" s="138"/>
      <c r="O133" s="138"/>
      <c r="P133" s="138"/>
      <c r="Q133" s="138"/>
      <c r="R133" s="30"/>
      <c r="S133" s="30"/>
      <c r="T133" s="30"/>
      <c r="V133" s="30"/>
      <c r="W133" s="30"/>
      <c r="X133" s="30"/>
      <c r="Y133" s="30"/>
      <c r="Z133" s="30"/>
      <c r="AA133" s="30"/>
    </row>
    <row r="134" spans="1:27" x14ac:dyDescent="0.3">
      <c r="A134" s="30"/>
      <c r="B134" s="138"/>
      <c r="C134" s="138"/>
      <c r="D134" s="138"/>
      <c r="E134" s="138"/>
      <c r="F134" s="138"/>
      <c r="G134" s="138"/>
      <c r="H134" s="138"/>
      <c r="I134" s="139"/>
      <c r="J134" s="138"/>
      <c r="K134" s="138"/>
      <c r="L134" s="138"/>
      <c r="M134" s="138"/>
      <c r="N134" s="138"/>
      <c r="O134" s="138"/>
      <c r="P134" s="138"/>
      <c r="Q134" s="138"/>
      <c r="R134" s="30"/>
      <c r="S134" s="30"/>
      <c r="T134" s="30"/>
      <c r="V134" s="30"/>
      <c r="W134" s="30"/>
      <c r="X134" s="30"/>
      <c r="Y134" s="30"/>
      <c r="Z134" s="30"/>
      <c r="AA134" s="30"/>
    </row>
    <row r="135" spans="1:27" x14ac:dyDescent="0.3">
      <c r="A135" s="30"/>
      <c r="B135" s="138"/>
      <c r="C135" s="138"/>
      <c r="D135" s="138"/>
      <c r="E135" s="138"/>
      <c r="F135" s="138"/>
      <c r="G135" s="138"/>
      <c r="H135" s="138"/>
      <c r="I135" s="139"/>
      <c r="J135" s="138"/>
      <c r="K135" s="138"/>
      <c r="L135" s="138"/>
      <c r="M135" s="138"/>
      <c r="N135" s="138"/>
      <c r="O135" s="138"/>
      <c r="P135" s="138"/>
      <c r="Q135" s="138"/>
      <c r="R135" s="30"/>
      <c r="S135" s="30"/>
      <c r="T135" s="30"/>
      <c r="V135" s="30"/>
      <c r="W135" s="30"/>
      <c r="X135" s="30"/>
      <c r="Y135" s="30"/>
      <c r="Z135" s="30"/>
      <c r="AA135" s="30"/>
    </row>
    <row r="136" spans="1:27" x14ac:dyDescent="0.3">
      <c r="A136" s="30"/>
      <c r="B136" s="138"/>
      <c r="C136" s="138"/>
      <c r="D136" s="138"/>
      <c r="E136" s="138"/>
      <c r="F136" s="138"/>
      <c r="G136" s="138"/>
      <c r="H136" s="138"/>
      <c r="I136" s="139"/>
      <c r="J136" s="138"/>
      <c r="K136" s="138"/>
      <c r="L136" s="138"/>
      <c r="M136" s="138"/>
      <c r="N136" s="138"/>
      <c r="O136" s="138"/>
      <c r="P136" s="138"/>
      <c r="Q136" s="138"/>
      <c r="R136" s="30"/>
      <c r="S136" s="30"/>
      <c r="T136" s="30"/>
      <c r="V136" s="30"/>
      <c r="W136" s="30"/>
      <c r="X136" s="30"/>
      <c r="Y136" s="30"/>
      <c r="Z136" s="30"/>
      <c r="AA136" s="30"/>
    </row>
    <row r="137" spans="1:27" x14ac:dyDescent="0.3">
      <c r="A137" s="30"/>
      <c r="B137" s="138"/>
      <c r="C137" s="138"/>
      <c r="D137" s="138"/>
      <c r="E137" s="138"/>
      <c r="F137" s="138"/>
      <c r="G137" s="138"/>
      <c r="H137" s="138"/>
      <c r="I137" s="139"/>
      <c r="J137" s="138"/>
      <c r="K137" s="138"/>
      <c r="L137" s="138"/>
      <c r="M137" s="138"/>
      <c r="N137" s="138"/>
      <c r="O137" s="138"/>
      <c r="P137" s="138"/>
      <c r="Q137" s="138"/>
      <c r="R137" s="30"/>
      <c r="S137" s="30"/>
      <c r="T137" s="30"/>
      <c r="V137" s="30"/>
      <c r="W137" s="30"/>
      <c r="X137" s="30"/>
      <c r="Y137" s="30"/>
      <c r="Z137" s="30"/>
      <c r="AA137" s="30"/>
    </row>
    <row r="138" spans="1:27" x14ac:dyDescent="0.3">
      <c r="A138" s="30"/>
      <c r="B138" s="138"/>
      <c r="C138" s="138"/>
      <c r="D138" s="138"/>
      <c r="E138" s="138"/>
      <c r="F138" s="138"/>
      <c r="G138" s="138"/>
      <c r="H138" s="138"/>
      <c r="I138" s="139"/>
      <c r="J138" s="138"/>
      <c r="K138" s="138"/>
      <c r="L138" s="138"/>
      <c r="M138" s="138"/>
      <c r="N138" s="138"/>
      <c r="O138" s="138"/>
      <c r="P138" s="138"/>
      <c r="Q138" s="138"/>
      <c r="R138" s="30"/>
      <c r="S138" s="30"/>
      <c r="T138" s="30"/>
      <c r="V138" s="30"/>
      <c r="W138" s="30"/>
      <c r="X138" s="30"/>
      <c r="Y138" s="30"/>
      <c r="Z138" s="30"/>
      <c r="AA138" s="30"/>
    </row>
    <row r="139" spans="1:27" x14ac:dyDescent="0.3">
      <c r="A139" s="30"/>
      <c r="B139" s="138"/>
      <c r="C139" s="138"/>
      <c r="D139" s="138"/>
      <c r="E139" s="138"/>
      <c r="F139" s="138"/>
      <c r="G139" s="138"/>
      <c r="H139" s="138"/>
      <c r="I139" s="139"/>
      <c r="J139" s="138"/>
      <c r="K139" s="138"/>
      <c r="L139" s="138"/>
      <c r="M139" s="138"/>
      <c r="N139" s="138"/>
      <c r="O139" s="138"/>
      <c r="P139" s="138"/>
      <c r="Q139" s="138"/>
      <c r="R139" s="30"/>
      <c r="S139" s="30"/>
      <c r="T139" s="30"/>
      <c r="V139" s="30"/>
      <c r="W139" s="30"/>
      <c r="X139" s="30"/>
      <c r="Y139" s="30"/>
      <c r="Z139" s="30"/>
      <c r="AA139" s="30"/>
    </row>
    <row r="140" spans="1:27" x14ac:dyDescent="0.3">
      <c r="A140" s="30"/>
      <c r="B140" s="138"/>
      <c r="C140" s="138"/>
      <c r="D140" s="138"/>
      <c r="E140" s="138"/>
      <c r="F140" s="138"/>
      <c r="G140" s="138"/>
      <c r="H140" s="138"/>
      <c r="I140" s="139"/>
      <c r="J140" s="138"/>
      <c r="K140" s="138"/>
      <c r="L140" s="138"/>
      <c r="M140" s="138"/>
      <c r="N140" s="138"/>
      <c r="O140" s="138"/>
      <c r="P140" s="138"/>
      <c r="Q140" s="138"/>
      <c r="R140" s="30"/>
      <c r="S140" s="30"/>
      <c r="T140" s="30"/>
      <c r="V140" s="30"/>
      <c r="W140" s="30"/>
      <c r="X140" s="30"/>
      <c r="Y140" s="30"/>
      <c r="Z140" s="30"/>
      <c r="AA140" s="30"/>
    </row>
    <row r="141" spans="1:27" x14ac:dyDescent="0.3">
      <c r="A141" s="30"/>
      <c r="B141" s="138"/>
      <c r="C141" s="138"/>
      <c r="D141" s="138"/>
      <c r="E141" s="138"/>
      <c r="F141" s="138"/>
      <c r="G141" s="138"/>
      <c r="H141" s="138"/>
      <c r="I141" s="139"/>
      <c r="J141" s="138"/>
      <c r="K141" s="138"/>
      <c r="L141" s="138"/>
      <c r="M141" s="138"/>
      <c r="N141" s="138"/>
      <c r="O141" s="138"/>
      <c r="P141" s="138"/>
      <c r="Q141" s="138"/>
      <c r="R141" s="30"/>
      <c r="S141" s="30"/>
      <c r="T141" s="30"/>
      <c r="V141" s="30"/>
      <c r="W141" s="30"/>
      <c r="X141" s="30"/>
      <c r="Y141" s="30"/>
      <c r="Z141" s="30"/>
      <c r="AA141" s="30"/>
    </row>
    <row r="142" spans="1:27" x14ac:dyDescent="0.3">
      <c r="A142" s="30"/>
      <c r="B142" s="138"/>
      <c r="C142" s="138"/>
      <c r="D142" s="138"/>
      <c r="E142" s="138"/>
      <c r="F142" s="138"/>
      <c r="G142" s="138"/>
      <c r="H142" s="138"/>
      <c r="I142" s="139"/>
      <c r="J142" s="138"/>
      <c r="K142" s="138"/>
      <c r="L142" s="138"/>
      <c r="M142" s="138"/>
      <c r="N142" s="138"/>
      <c r="O142" s="138"/>
      <c r="P142" s="138"/>
      <c r="Q142" s="138"/>
      <c r="R142" s="30"/>
      <c r="S142" s="30"/>
      <c r="T142" s="30"/>
      <c r="V142" s="30"/>
      <c r="W142" s="30"/>
      <c r="X142" s="30"/>
      <c r="Y142" s="30"/>
      <c r="Z142" s="30"/>
      <c r="AA142" s="30"/>
    </row>
    <row r="143" spans="1:27" x14ac:dyDescent="0.3">
      <c r="A143" s="30"/>
      <c r="B143" s="138"/>
      <c r="C143" s="138"/>
      <c r="D143" s="138"/>
      <c r="E143" s="138"/>
      <c r="F143" s="138"/>
      <c r="G143" s="138"/>
      <c r="H143" s="138"/>
      <c r="I143" s="139"/>
      <c r="J143" s="138"/>
      <c r="K143" s="138"/>
      <c r="L143" s="138"/>
      <c r="M143" s="138"/>
      <c r="N143" s="138"/>
      <c r="O143" s="138"/>
      <c r="P143" s="138"/>
      <c r="Q143" s="138"/>
      <c r="R143" s="30"/>
      <c r="S143" s="30"/>
      <c r="T143" s="30"/>
      <c r="V143" s="30"/>
      <c r="W143" s="30"/>
      <c r="X143" s="30"/>
      <c r="Y143" s="30"/>
      <c r="Z143" s="30"/>
      <c r="AA143" s="30"/>
    </row>
    <row r="144" spans="1:27" x14ac:dyDescent="0.3">
      <c r="A144" s="30"/>
      <c r="B144" s="138"/>
      <c r="C144" s="138"/>
      <c r="D144" s="138"/>
      <c r="E144" s="138"/>
      <c r="F144" s="138"/>
      <c r="G144" s="138"/>
      <c r="H144" s="138"/>
      <c r="I144" s="139"/>
      <c r="J144" s="138"/>
      <c r="K144" s="138"/>
      <c r="L144" s="138"/>
      <c r="M144" s="138"/>
      <c r="N144" s="138"/>
      <c r="O144" s="138"/>
      <c r="P144" s="138"/>
      <c r="Q144" s="138"/>
      <c r="R144" s="30"/>
      <c r="S144" s="30"/>
      <c r="T144" s="30"/>
      <c r="V144" s="30"/>
      <c r="W144" s="30"/>
      <c r="X144" s="30"/>
      <c r="Y144" s="30"/>
      <c r="Z144" s="30"/>
      <c r="AA144" s="30"/>
    </row>
    <row r="145" spans="1:27" x14ac:dyDescent="0.3">
      <c r="A145" s="30"/>
      <c r="B145" s="138"/>
      <c r="C145" s="138"/>
      <c r="D145" s="138"/>
      <c r="E145" s="138"/>
      <c r="F145" s="138"/>
      <c r="G145" s="138"/>
      <c r="H145" s="138"/>
      <c r="I145" s="139"/>
      <c r="J145" s="138"/>
      <c r="K145" s="138"/>
      <c r="L145" s="138"/>
      <c r="M145" s="138"/>
      <c r="N145" s="138"/>
      <c r="O145" s="138"/>
      <c r="P145" s="138"/>
      <c r="Q145" s="138"/>
      <c r="R145" s="30"/>
      <c r="S145" s="30"/>
      <c r="T145" s="30"/>
      <c r="V145" s="30"/>
      <c r="W145" s="30"/>
      <c r="X145" s="30"/>
      <c r="Y145" s="30"/>
      <c r="Z145" s="30"/>
      <c r="AA145" s="30"/>
    </row>
    <row r="146" spans="1:27" x14ac:dyDescent="0.3">
      <c r="A146" s="30"/>
      <c r="B146" s="138"/>
      <c r="C146" s="138"/>
      <c r="D146" s="138"/>
      <c r="E146" s="138"/>
      <c r="F146" s="138"/>
      <c r="G146" s="138"/>
      <c r="H146" s="138"/>
      <c r="I146" s="139"/>
      <c r="J146" s="138"/>
      <c r="K146" s="138"/>
      <c r="L146" s="138"/>
      <c r="M146" s="138"/>
      <c r="N146" s="138"/>
      <c r="O146" s="138"/>
      <c r="P146" s="138"/>
      <c r="Q146" s="138"/>
      <c r="R146" s="30"/>
      <c r="S146" s="30"/>
      <c r="T146" s="30"/>
      <c r="V146" s="30"/>
      <c r="W146" s="30"/>
      <c r="X146" s="30"/>
      <c r="Y146" s="30"/>
      <c r="Z146" s="30"/>
      <c r="AA146" s="30"/>
    </row>
    <row r="147" spans="1:27" x14ac:dyDescent="0.3">
      <c r="A147" s="30"/>
      <c r="B147" s="138"/>
      <c r="C147" s="138"/>
      <c r="D147" s="138"/>
      <c r="E147" s="138"/>
      <c r="F147" s="138"/>
      <c r="G147" s="138"/>
      <c r="H147" s="138"/>
      <c r="I147" s="139"/>
      <c r="J147" s="138"/>
      <c r="K147" s="138"/>
      <c r="L147" s="138"/>
      <c r="M147" s="138"/>
      <c r="N147" s="138"/>
      <c r="O147" s="138"/>
      <c r="P147" s="138"/>
      <c r="Q147" s="138"/>
      <c r="R147" s="30"/>
      <c r="S147" s="30"/>
      <c r="T147" s="30"/>
      <c r="V147" s="30"/>
      <c r="W147" s="30"/>
      <c r="X147" s="30"/>
      <c r="Y147" s="30"/>
      <c r="Z147" s="30"/>
      <c r="AA147" s="30"/>
    </row>
    <row r="148" spans="1:27" x14ac:dyDescent="0.3">
      <c r="A148" s="30"/>
      <c r="B148" s="138"/>
      <c r="C148" s="138"/>
      <c r="D148" s="138"/>
      <c r="E148" s="138"/>
      <c r="F148" s="138"/>
      <c r="G148" s="138"/>
      <c r="H148" s="138"/>
      <c r="I148" s="139"/>
      <c r="J148" s="138"/>
      <c r="K148" s="138"/>
      <c r="L148" s="138"/>
      <c r="M148" s="138"/>
      <c r="N148" s="138"/>
      <c r="O148" s="138"/>
      <c r="P148" s="138"/>
      <c r="Q148" s="138"/>
      <c r="R148" s="30"/>
      <c r="S148" s="30"/>
      <c r="T148" s="30"/>
      <c r="V148" s="30"/>
      <c r="W148" s="30"/>
      <c r="X148" s="30"/>
      <c r="Y148" s="30"/>
      <c r="Z148" s="30"/>
      <c r="AA148" s="30"/>
    </row>
    <row r="149" spans="1:27" x14ac:dyDescent="0.3">
      <c r="A149" s="30"/>
      <c r="B149" s="138"/>
      <c r="C149" s="138"/>
      <c r="D149" s="138"/>
      <c r="E149" s="138"/>
      <c r="F149" s="138"/>
      <c r="G149" s="138"/>
      <c r="H149" s="138"/>
      <c r="I149" s="139"/>
      <c r="J149" s="138"/>
      <c r="K149" s="138"/>
      <c r="L149" s="138"/>
      <c r="M149" s="138"/>
      <c r="N149" s="138"/>
      <c r="O149" s="138"/>
      <c r="P149" s="138"/>
      <c r="Q149" s="138"/>
      <c r="R149" s="30"/>
      <c r="S149" s="30"/>
      <c r="T149" s="30"/>
      <c r="V149" s="30"/>
      <c r="W149" s="30"/>
      <c r="X149" s="30"/>
      <c r="Y149" s="30"/>
      <c r="Z149" s="30"/>
      <c r="AA149" s="30"/>
    </row>
    <row r="150" spans="1:27" x14ac:dyDescent="0.3">
      <c r="A150" s="30"/>
      <c r="B150" s="138"/>
      <c r="C150" s="138"/>
      <c r="D150" s="138"/>
      <c r="E150" s="138"/>
      <c r="F150" s="138"/>
      <c r="G150" s="138"/>
      <c r="H150" s="138"/>
      <c r="I150" s="139"/>
      <c r="J150" s="138"/>
      <c r="K150" s="138"/>
      <c r="L150" s="138"/>
      <c r="M150" s="138"/>
      <c r="N150" s="138"/>
      <c r="O150" s="138"/>
      <c r="P150" s="138"/>
      <c r="Q150" s="138"/>
      <c r="R150" s="30"/>
      <c r="S150" s="30"/>
      <c r="T150" s="30"/>
      <c r="V150" s="30"/>
      <c r="W150" s="30"/>
      <c r="X150" s="30"/>
      <c r="Y150" s="30"/>
      <c r="Z150" s="30"/>
      <c r="AA150" s="30"/>
    </row>
    <row r="151" spans="1:27" x14ac:dyDescent="0.3">
      <c r="A151" s="30"/>
      <c r="B151" s="138"/>
      <c r="C151" s="138"/>
      <c r="D151" s="138"/>
      <c r="E151" s="138"/>
      <c r="F151" s="138"/>
      <c r="G151" s="138"/>
      <c r="H151" s="138"/>
      <c r="I151" s="139"/>
      <c r="J151" s="138"/>
      <c r="K151" s="138"/>
      <c r="L151" s="138"/>
      <c r="M151" s="138"/>
      <c r="N151" s="138"/>
      <c r="O151" s="138"/>
      <c r="P151" s="138"/>
      <c r="Q151" s="138"/>
      <c r="R151" s="30"/>
      <c r="S151" s="30"/>
      <c r="T151" s="30"/>
      <c r="V151" s="30"/>
      <c r="W151" s="30"/>
      <c r="X151" s="30"/>
      <c r="Y151" s="30"/>
      <c r="Z151" s="30"/>
      <c r="AA151" s="30"/>
    </row>
    <row r="152" spans="1:27" x14ac:dyDescent="0.3">
      <c r="A152" s="30"/>
      <c r="B152" s="138"/>
      <c r="C152" s="138"/>
      <c r="D152" s="138"/>
      <c r="E152" s="138"/>
      <c r="F152" s="138"/>
      <c r="G152" s="138"/>
      <c r="H152" s="138"/>
      <c r="I152" s="139"/>
      <c r="J152" s="138"/>
      <c r="K152" s="138"/>
      <c r="L152" s="138"/>
      <c r="M152" s="138"/>
      <c r="N152" s="138"/>
      <c r="O152" s="138"/>
      <c r="P152" s="138"/>
      <c r="Q152" s="138"/>
      <c r="R152" s="30"/>
      <c r="S152" s="30"/>
      <c r="T152" s="30"/>
      <c r="V152" s="30"/>
      <c r="W152" s="30"/>
      <c r="X152" s="30"/>
      <c r="Y152" s="30"/>
      <c r="Z152" s="30"/>
      <c r="AA152" s="30"/>
    </row>
    <row r="153" spans="1:27" x14ac:dyDescent="0.3">
      <c r="A153" s="30"/>
      <c r="B153" s="138"/>
      <c r="C153" s="138"/>
      <c r="D153" s="138"/>
      <c r="E153" s="138"/>
      <c r="F153" s="138"/>
      <c r="G153" s="138"/>
      <c r="H153" s="138"/>
      <c r="I153" s="139"/>
      <c r="J153" s="138"/>
      <c r="K153" s="138"/>
      <c r="L153" s="138"/>
      <c r="M153" s="138"/>
      <c r="N153" s="138"/>
      <c r="O153" s="138"/>
      <c r="P153" s="138"/>
      <c r="Q153" s="138"/>
      <c r="R153" s="30"/>
      <c r="S153" s="30"/>
      <c r="T153" s="30"/>
      <c r="V153" s="30"/>
      <c r="W153" s="30"/>
      <c r="X153" s="30"/>
      <c r="Y153" s="30"/>
      <c r="Z153" s="30"/>
      <c r="AA153" s="30"/>
    </row>
    <row r="154" spans="1:27" x14ac:dyDescent="0.3">
      <c r="A154" s="30"/>
      <c r="B154" s="138"/>
      <c r="C154" s="138"/>
      <c r="D154" s="138"/>
      <c r="E154" s="138"/>
      <c r="F154" s="138"/>
      <c r="G154" s="138"/>
      <c r="H154" s="138"/>
      <c r="I154" s="139"/>
      <c r="J154" s="138"/>
      <c r="K154" s="138"/>
      <c r="L154" s="138"/>
      <c r="M154" s="138"/>
      <c r="N154" s="138"/>
      <c r="O154" s="138"/>
      <c r="P154" s="138"/>
      <c r="Q154" s="138"/>
      <c r="R154" s="30"/>
      <c r="S154" s="30"/>
      <c r="T154" s="30"/>
      <c r="V154" s="30"/>
      <c r="W154" s="30"/>
      <c r="X154" s="30"/>
      <c r="Y154" s="30"/>
      <c r="Z154" s="30"/>
      <c r="AA154" s="30"/>
    </row>
    <row r="155" spans="1:27" x14ac:dyDescent="0.3">
      <c r="A155" s="30"/>
      <c r="B155" s="138"/>
      <c r="C155" s="138"/>
      <c r="D155" s="138"/>
      <c r="E155" s="138"/>
      <c r="F155" s="138"/>
      <c r="G155" s="138"/>
      <c r="H155" s="138"/>
      <c r="I155" s="139"/>
      <c r="J155" s="138"/>
      <c r="K155" s="138"/>
      <c r="L155" s="138"/>
      <c r="M155" s="138"/>
      <c r="N155" s="138"/>
      <c r="O155" s="138"/>
      <c r="P155" s="138"/>
      <c r="Q155" s="138"/>
      <c r="R155" s="30"/>
      <c r="S155" s="30"/>
      <c r="T155" s="30"/>
      <c r="V155" s="30"/>
      <c r="W155" s="30"/>
      <c r="X155" s="30"/>
      <c r="Y155" s="30"/>
      <c r="Z155" s="30"/>
      <c r="AA155" s="30"/>
    </row>
    <row r="156" spans="1:27" x14ac:dyDescent="0.3">
      <c r="A156" s="30"/>
      <c r="B156" s="138"/>
      <c r="C156" s="138"/>
      <c r="D156" s="138"/>
      <c r="E156" s="138"/>
      <c r="F156" s="138"/>
      <c r="G156" s="138"/>
      <c r="H156" s="138"/>
      <c r="I156" s="139"/>
      <c r="J156" s="138"/>
      <c r="K156" s="138"/>
      <c r="L156" s="138"/>
      <c r="M156" s="138"/>
      <c r="N156" s="138"/>
      <c r="O156" s="138"/>
      <c r="P156" s="138"/>
      <c r="Q156" s="138"/>
      <c r="R156" s="30"/>
      <c r="S156" s="30"/>
      <c r="T156" s="30"/>
      <c r="V156" s="30"/>
      <c r="W156" s="30"/>
      <c r="X156" s="30"/>
      <c r="Y156" s="30"/>
      <c r="Z156" s="30"/>
      <c r="AA156" s="30"/>
    </row>
    <row r="157" spans="1:27" x14ac:dyDescent="0.3">
      <c r="A157" s="30"/>
      <c r="B157" s="138"/>
      <c r="C157" s="138"/>
      <c r="D157" s="138"/>
      <c r="E157" s="138"/>
      <c r="F157" s="138"/>
      <c r="G157" s="138"/>
      <c r="H157" s="138"/>
      <c r="I157" s="139"/>
      <c r="J157" s="138"/>
      <c r="K157" s="138"/>
      <c r="L157" s="138"/>
      <c r="M157" s="138"/>
      <c r="N157" s="138"/>
      <c r="O157" s="138"/>
      <c r="P157" s="138"/>
      <c r="Q157" s="138"/>
      <c r="R157" s="30"/>
      <c r="S157" s="30"/>
      <c r="T157" s="30"/>
      <c r="V157" s="30"/>
      <c r="W157" s="30"/>
      <c r="X157" s="30"/>
      <c r="Y157" s="30"/>
      <c r="Z157" s="30"/>
      <c r="AA157" s="30"/>
    </row>
    <row r="158" spans="1:27" x14ac:dyDescent="0.3">
      <c r="A158" s="30"/>
      <c r="B158" s="138"/>
      <c r="C158" s="138"/>
      <c r="D158" s="138"/>
      <c r="E158" s="138"/>
      <c r="F158" s="138"/>
      <c r="G158" s="138"/>
      <c r="H158" s="138"/>
      <c r="I158" s="139"/>
      <c r="J158" s="138"/>
      <c r="K158" s="138"/>
      <c r="L158" s="138"/>
      <c r="M158" s="138"/>
      <c r="N158" s="138"/>
      <c r="O158" s="138"/>
      <c r="P158" s="138"/>
      <c r="Q158" s="138"/>
      <c r="R158" s="30"/>
      <c r="S158" s="30"/>
      <c r="T158" s="30"/>
      <c r="V158" s="30"/>
      <c r="W158" s="30"/>
      <c r="X158" s="30"/>
      <c r="Y158" s="30"/>
      <c r="Z158" s="30"/>
      <c r="AA158" s="30"/>
    </row>
    <row r="159" spans="1:27" x14ac:dyDescent="0.3">
      <c r="A159" s="30"/>
      <c r="B159" s="138"/>
      <c r="C159" s="138"/>
      <c r="D159" s="138"/>
      <c r="E159" s="138"/>
      <c r="F159" s="138"/>
      <c r="G159" s="138"/>
      <c r="H159" s="138"/>
      <c r="I159" s="139"/>
      <c r="J159" s="138"/>
      <c r="K159" s="138"/>
      <c r="L159" s="138"/>
      <c r="M159" s="138"/>
      <c r="N159" s="138"/>
      <c r="O159" s="138"/>
      <c r="P159" s="138"/>
      <c r="Q159" s="138"/>
      <c r="R159" s="30"/>
      <c r="S159" s="30"/>
      <c r="T159" s="30"/>
      <c r="V159" s="30"/>
      <c r="W159" s="30"/>
      <c r="X159" s="30"/>
      <c r="Y159" s="30"/>
      <c r="Z159" s="30"/>
      <c r="AA159" s="30"/>
    </row>
    <row r="160" spans="1:27" x14ac:dyDescent="0.3">
      <c r="A160" s="30"/>
      <c r="B160" s="138"/>
      <c r="C160" s="138"/>
      <c r="D160" s="138"/>
      <c r="E160" s="138"/>
      <c r="F160" s="138"/>
      <c r="G160" s="138"/>
      <c r="H160" s="138"/>
      <c r="I160" s="139"/>
      <c r="J160" s="138"/>
      <c r="K160" s="138"/>
      <c r="L160" s="138"/>
      <c r="M160" s="138"/>
      <c r="N160" s="138"/>
      <c r="O160" s="138"/>
      <c r="P160" s="138"/>
      <c r="Q160" s="138"/>
      <c r="R160" s="30"/>
      <c r="S160" s="30"/>
      <c r="T160" s="30"/>
      <c r="V160" s="30"/>
      <c r="W160" s="30"/>
      <c r="X160" s="30"/>
      <c r="Y160" s="30"/>
      <c r="Z160" s="30"/>
      <c r="AA160" s="30"/>
    </row>
    <row r="161" spans="1:27" x14ac:dyDescent="0.3">
      <c r="A161" s="30"/>
      <c r="B161" s="138"/>
      <c r="C161" s="138"/>
      <c r="D161" s="138"/>
      <c r="E161" s="138"/>
      <c r="F161" s="138"/>
      <c r="G161" s="138"/>
      <c r="H161" s="138"/>
      <c r="I161" s="139"/>
      <c r="J161" s="138"/>
      <c r="K161" s="138"/>
      <c r="L161" s="138"/>
      <c r="M161" s="138"/>
      <c r="N161" s="138"/>
      <c r="O161" s="138"/>
      <c r="P161" s="138"/>
      <c r="Q161" s="138"/>
      <c r="R161" s="30"/>
      <c r="S161" s="30"/>
      <c r="T161" s="30"/>
      <c r="V161" s="30"/>
      <c r="W161" s="30"/>
      <c r="X161" s="30"/>
      <c r="Y161" s="30"/>
      <c r="Z161" s="30"/>
      <c r="AA161" s="30"/>
    </row>
    <row r="162" spans="1:27" x14ac:dyDescent="0.3">
      <c r="A162" s="30"/>
      <c r="B162" s="138"/>
      <c r="C162" s="138"/>
      <c r="D162" s="138"/>
      <c r="E162" s="138"/>
      <c r="F162" s="138"/>
      <c r="G162" s="138"/>
      <c r="H162" s="138"/>
      <c r="I162" s="139"/>
      <c r="J162" s="138"/>
      <c r="K162" s="138"/>
      <c r="L162" s="138"/>
      <c r="M162" s="138"/>
      <c r="N162" s="138"/>
      <c r="O162" s="138"/>
      <c r="P162" s="138"/>
      <c r="Q162" s="138"/>
      <c r="R162" s="30"/>
      <c r="S162" s="30"/>
      <c r="T162" s="30"/>
      <c r="V162" s="30"/>
      <c r="W162" s="30"/>
      <c r="X162" s="30"/>
      <c r="Y162" s="30"/>
      <c r="Z162" s="30"/>
      <c r="AA162" s="30"/>
    </row>
    <row r="163" spans="1:27" x14ac:dyDescent="0.3">
      <c r="A163" s="30"/>
      <c r="B163" s="138"/>
      <c r="C163" s="138"/>
      <c r="D163" s="138"/>
      <c r="E163" s="138"/>
      <c r="F163" s="138"/>
      <c r="G163" s="138"/>
      <c r="H163" s="138"/>
      <c r="I163" s="139"/>
      <c r="J163" s="138"/>
      <c r="K163" s="138"/>
      <c r="L163" s="138"/>
      <c r="M163" s="138"/>
      <c r="N163" s="138"/>
      <c r="O163" s="138"/>
      <c r="P163" s="138"/>
      <c r="Q163" s="138"/>
      <c r="R163" s="30"/>
      <c r="S163" s="30"/>
      <c r="T163" s="30"/>
      <c r="V163" s="30"/>
      <c r="W163" s="30"/>
      <c r="X163" s="30"/>
      <c r="Y163" s="30"/>
      <c r="Z163" s="30"/>
      <c r="AA163" s="30"/>
    </row>
    <row r="164" spans="1:27" x14ac:dyDescent="0.3">
      <c r="A164" s="30"/>
      <c r="B164" s="138"/>
      <c r="C164" s="138"/>
      <c r="D164" s="138"/>
      <c r="E164" s="138"/>
      <c r="F164" s="138"/>
      <c r="G164" s="138"/>
      <c r="H164" s="138"/>
      <c r="I164" s="139"/>
      <c r="J164" s="138"/>
      <c r="K164" s="138"/>
      <c r="L164" s="138"/>
      <c r="M164" s="138"/>
      <c r="N164" s="138"/>
      <c r="O164" s="138"/>
      <c r="P164" s="138"/>
      <c r="Q164" s="138"/>
      <c r="R164" s="30"/>
      <c r="S164" s="30"/>
      <c r="T164" s="30"/>
      <c r="V164" s="30"/>
      <c r="W164" s="30"/>
      <c r="X164" s="30"/>
      <c r="Y164" s="30"/>
      <c r="Z164" s="30"/>
      <c r="AA164" s="30"/>
    </row>
    <row r="165" spans="1:27" x14ac:dyDescent="0.3">
      <c r="A165" s="30"/>
      <c r="B165" s="138"/>
      <c r="C165" s="138"/>
      <c r="D165" s="138"/>
      <c r="E165" s="138"/>
      <c r="F165" s="138"/>
      <c r="G165" s="138"/>
      <c r="H165" s="138"/>
      <c r="I165" s="139"/>
      <c r="J165" s="138"/>
      <c r="K165" s="138"/>
      <c r="L165" s="138"/>
      <c r="M165" s="138"/>
      <c r="N165" s="138"/>
      <c r="O165" s="138"/>
      <c r="P165" s="138"/>
      <c r="Q165" s="138"/>
      <c r="R165" s="30"/>
      <c r="S165" s="30"/>
      <c r="T165" s="30"/>
      <c r="V165" s="30"/>
      <c r="W165" s="30"/>
      <c r="X165" s="30"/>
      <c r="Y165" s="30"/>
      <c r="Z165" s="30"/>
      <c r="AA165" s="30"/>
    </row>
    <row r="166" spans="1:27" x14ac:dyDescent="0.3">
      <c r="A166" s="30"/>
      <c r="B166" s="138"/>
      <c r="C166" s="138"/>
      <c r="D166" s="138"/>
      <c r="E166" s="138"/>
      <c r="F166" s="138"/>
      <c r="G166" s="138"/>
      <c r="H166" s="138"/>
      <c r="I166" s="139"/>
      <c r="J166" s="138"/>
      <c r="K166" s="138"/>
      <c r="L166" s="138"/>
      <c r="M166" s="138"/>
      <c r="N166" s="138"/>
      <c r="O166" s="138"/>
      <c r="P166" s="138"/>
      <c r="Q166" s="138"/>
      <c r="R166" s="30"/>
      <c r="S166" s="30"/>
      <c r="T166" s="30"/>
      <c r="V166" s="30"/>
      <c r="W166" s="30"/>
      <c r="X166" s="30"/>
      <c r="Y166" s="30"/>
      <c r="Z166" s="30"/>
      <c r="AA166" s="30"/>
    </row>
    <row r="167" spans="1:27" x14ac:dyDescent="0.3">
      <c r="A167" s="30"/>
      <c r="B167" s="138"/>
      <c r="C167" s="138"/>
      <c r="D167" s="138"/>
      <c r="E167" s="138"/>
      <c r="F167" s="138"/>
      <c r="G167" s="138"/>
      <c r="H167" s="138"/>
      <c r="I167" s="139"/>
      <c r="J167" s="138"/>
      <c r="K167" s="138"/>
      <c r="L167" s="138"/>
      <c r="M167" s="138"/>
      <c r="N167" s="138"/>
      <c r="O167" s="138"/>
      <c r="P167" s="138"/>
      <c r="Q167" s="138"/>
      <c r="R167" s="30"/>
      <c r="S167" s="30"/>
      <c r="T167" s="30"/>
      <c r="V167" s="30"/>
      <c r="W167" s="30"/>
      <c r="X167" s="30"/>
      <c r="Y167" s="30"/>
      <c r="Z167" s="30"/>
      <c r="AA167" s="30"/>
    </row>
    <row r="168" spans="1:27" x14ac:dyDescent="0.3">
      <c r="A168" s="30"/>
      <c r="B168" s="138"/>
      <c r="C168" s="138"/>
      <c r="D168" s="138"/>
      <c r="E168" s="138"/>
      <c r="F168" s="138"/>
      <c r="G168" s="138"/>
      <c r="H168" s="138"/>
      <c r="I168" s="139"/>
      <c r="J168" s="138"/>
      <c r="K168" s="138"/>
      <c r="L168" s="138"/>
      <c r="M168" s="138"/>
      <c r="N168" s="138"/>
      <c r="O168" s="138"/>
      <c r="P168" s="138"/>
      <c r="Q168" s="138"/>
      <c r="R168" s="30"/>
      <c r="S168" s="30"/>
      <c r="T168" s="30"/>
      <c r="V168" s="30"/>
      <c r="W168" s="30"/>
      <c r="X168" s="30"/>
      <c r="Y168" s="30"/>
      <c r="Z168" s="30"/>
      <c r="AA168" s="30"/>
    </row>
  </sheetData>
  <sheetProtection algorithmName="SHA-512" hashValue="mPL6wqOdZnQj1Kp/61153rygfLoZsSznBJDe2FaEebSlSmNOzNtT/jrTCQCk7ufkw8uxAzAC3HjykIjRgoPbIg==" saltValue="WP0bzWByLLCkRsuItpKgbA==" spinCount="100000" sheet="1" objects="1" scenarios="1" selectLockedCells="1"/>
  <scenarios current="0" show="0" sqref="F79">
    <scenario name="Without DAP" count="6" user="Shimin Wong" comment="Created by Shimin Wong on 21/07/2017">
      <inputCells r="G45" val="No"/>
      <inputCells r="G46" val="No"/>
      <inputCells r="G47" val="No"/>
      <inputCells r="G48" val="No"/>
      <inputCells r="G49" val="No"/>
      <inputCells r="G50" val="No"/>
    </scenario>
    <scenario name="With DAP" count="6" user="Shimin Wong" comment="Created by Shimin Wong on 21/07/2017">
      <inputCells r="G45" val="Yes"/>
      <inputCells r="G46" val="Yes"/>
      <inputCells r="G47" val="Yes"/>
      <inputCells r="G48" val="Yes"/>
      <inputCells r="G49" val="Yes"/>
      <inputCells r="G50" val="Yes"/>
    </scenario>
  </scenarios>
  <dataConsolidate/>
  <mergeCells count="39">
    <mergeCell ref="I57:K57"/>
    <mergeCell ref="B2:L2"/>
    <mergeCell ref="B3:D3"/>
    <mergeCell ref="B4:C4"/>
    <mergeCell ref="D4:H4"/>
    <mergeCell ref="B5:C5"/>
    <mergeCell ref="D5:H5"/>
    <mergeCell ref="I58:K58"/>
    <mergeCell ref="B6:C6"/>
    <mergeCell ref="D6:H6"/>
    <mergeCell ref="B9:L9"/>
    <mergeCell ref="B11:B12"/>
    <mergeCell ref="C11:C12"/>
    <mergeCell ref="D11:E11"/>
    <mergeCell ref="F11:F12"/>
    <mergeCell ref="G11:G12"/>
    <mergeCell ref="H11:H12"/>
    <mergeCell ref="I11:K11"/>
    <mergeCell ref="I50:I51"/>
    <mergeCell ref="J50:J51"/>
    <mergeCell ref="B55:L55"/>
    <mergeCell ref="B57:G57"/>
    <mergeCell ref="B42:L42"/>
    <mergeCell ref="W8:Z9"/>
    <mergeCell ref="B71:L71"/>
    <mergeCell ref="B81:C81"/>
    <mergeCell ref="B60:G60"/>
    <mergeCell ref="B62:G63"/>
    <mergeCell ref="H62:H63"/>
    <mergeCell ref="B65:G66"/>
    <mergeCell ref="H65:H66"/>
    <mergeCell ref="B68:G69"/>
    <mergeCell ref="H68:H69"/>
    <mergeCell ref="B59:G59"/>
    <mergeCell ref="I59:K59"/>
    <mergeCell ref="L11:L12"/>
    <mergeCell ref="M11:M12"/>
    <mergeCell ref="O11:R11"/>
    <mergeCell ref="B58:G58"/>
  </mergeCells>
  <conditionalFormatting sqref="G16:G38">
    <cfRule type="cellIs" dxfId="29" priority="29" operator="greaterThan">
      <formula>0</formula>
    </cfRule>
    <cfRule type="expression" dxfId="28" priority="30">
      <formula>$F16="ITP"</formula>
    </cfRule>
  </conditionalFormatting>
  <conditionalFormatting sqref="E51">
    <cfRule type="expression" dxfId="27" priority="28">
      <formula>E51=""</formula>
    </cfRule>
  </conditionalFormatting>
  <conditionalFormatting sqref="J13:J38">
    <cfRule type="cellIs" dxfId="26" priority="27" operator="between">
      <formula>0.0000000001</formula>
      <formula>2</formula>
    </cfRule>
  </conditionalFormatting>
  <conditionalFormatting sqref="H13:H38">
    <cfRule type="cellIs" dxfId="25" priority="26" operator="lessThan">
      <formula>0.5</formula>
    </cfRule>
  </conditionalFormatting>
  <conditionalFormatting sqref="C13:C38">
    <cfRule type="expression" dxfId="24" priority="25">
      <formula>C13=""</formula>
    </cfRule>
  </conditionalFormatting>
  <conditionalFormatting sqref="H62:H63 H65:H66">
    <cfRule type="cellIs" dxfId="23" priority="21" operator="lessThan">
      <formula>36</formula>
    </cfRule>
    <cfRule type="cellIs" dxfId="22" priority="22" operator="greaterThan">
      <formula>36</formula>
    </cfRule>
  </conditionalFormatting>
  <conditionalFormatting sqref="H57">
    <cfRule type="cellIs" dxfId="21" priority="19" operator="lessThan">
      <formula>12</formula>
    </cfRule>
    <cfRule type="cellIs" dxfId="20" priority="20" operator="greaterThan">
      <formula>12</formula>
    </cfRule>
  </conditionalFormatting>
  <conditionalFormatting sqref="H58">
    <cfRule type="cellIs" dxfId="19" priority="23" operator="greaterThan">
      <formula>18</formula>
    </cfRule>
    <cfRule type="cellIs" dxfId="18" priority="24" operator="lessThan">
      <formula>18</formula>
    </cfRule>
  </conditionalFormatting>
  <conditionalFormatting sqref="H59">
    <cfRule type="cellIs" dxfId="17" priority="17" operator="lessThan">
      <formula>12</formula>
    </cfRule>
    <cfRule type="cellIs" dxfId="16" priority="18" operator="greaterThan">
      <formula>12</formula>
    </cfRule>
  </conditionalFormatting>
  <conditionalFormatting sqref="W13:X39">
    <cfRule type="cellIs" dxfId="15" priority="16" operator="greaterThan">
      <formula>0</formula>
    </cfRule>
  </conditionalFormatting>
  <conditionalFormatting sqref="Y13:Y38">
    <cfRule type="cellIs" dxfId="14" priority="15" operator="greaterThan">
      <formula>0</formula>
    </cfRule>
  </conditionalFormatting>
  <conditionalFormatting sqref="Z13:Z38">
    <cfRule type="cellIs" dxfId="13" priority="14" operator="greaterThan">
      <formula>0</formula>
    </cfRule>
  </conditionalFormatting>
  <conditionalFormatting sqref="Y39:Z39">
    <cfRule type="cellIs" dxfId="12" priority="13" operator="greaterThan">
      <formula>0</formula>
    </cfRule>
  </conditionalFormatting>
  <conditionalFormatting sqref="G15">
    <cfRule type="cellIs" dxfId="11" priority="8" operator="greaterThan">
      <formula>0</formula>
    </cfRule>
    <cfRule type="expression" dxfId="10" priority="9">
      <formula>$F15="ITP"</formula>
    </cfRule>
  </conditionalFormatting>
  <conditionalFormatting sqref="G14">
    <cfRule type="cellIs" dxfId="9" priority="6" operator="greaterThan">
      <formula>0</formula>
    </cfRule>
    <cfRule type="expression" dxfId="8" priority="7">
      <formula>$F14="ITP"</formula>
    </cfRule>
  </conditionalFormatting>
  <conditionalFormatting sqref="G13">
    <cfRule type="cellIs" dxfId="7" priority="4" operator="greaterThan">
      <formula>0</formula>
    </cfRule>
    <cfRule type="expression" dxfId="6" priority="5">
      <formula>$F13="ITP"</formula>
    </cfRule>
  </conditionalFormatting>
  <conditionalFormatting sqref="W8">
    <cfRule type="cellIs" dxfId="5" priority="2" operator="equal">
      <formula>"First Wednesday rule not in use"</formula>
    </cfRule>
    <cfRule type="cellIs" dxfId="4" priority="3" operator="equal">
      <formula>"First Wednesday not in use"</formula>
    </cfRule>
  </conditionalFormatting>
  <conditionalFormatting sqref="W8">
    <cfRule type="cellIs" dxfId="3" priority="1" operator="equal">
      <formula>"First Wednesday rule in use"</formula>
    </cfRule>
  </conditionalFormatting>
  <dataValidations count="8">
    <dataValidation type="decimal" allowBlank="1" showInputMessage="1" showErrorMessage="1" error="Please enter a percentage value between 0-100" sqref="G13:H38" xr:uid="{00000000-0002-0000-0600-000000000000}">
      <formula1>0</formula1>
      <formula2>1</formula2>
    </dataValidation>
    <dataValidation type="whole" operator="greaterThan" allowBlank="1" showInputMessage="1" showErrorMessage="1" sqref="C45:C50" xr:uid="{00000000-0002-0000-0600-000001000000}">
      <formula1>-10</formula1>
    </dataValidation>
    <dataValidation type="date" allowBlank="1" showInputMessage="1" showErrorMessage="1" error="Please enter a valid date" sqref="D13:E38" xr:uid="{00000000-0002-0000-0600-000002000000}">
      <formula1>1</formula1>
      <formula2>54789</formula2>
    </dataValidation>
    <dataValidation type="list" allowBlank="1" showInputMessage="1" showErrorMessage="1" sqref="C13:C38" xr:uid="{00000000-0002-0000-0600-000003000000}">
      <formula1>$C$120:$C$125</formula1>
    </dataValidation>
    <dataValidation type="decimal" allowBlank="1" showInputMessage="1" showErrorMessage="1" error="Please enter a valid percentage value (1-100%)" sqref="F78" xr:uid="{00000000-0002-0000-0600-000004000000}">
      <formula1>0.01</formula1>
      <formula2>1</formula2>
    </dataValidation>
    <dataValidation type="list" allowBlank="1" showDropDown="1" showInputMessage="1" showErrorMessage="1" sqref="H45:H46 X45:X46" xr:uid="{00000000-0002-0000-0600-000005000000}">
      <formula1>$H$45:$H$46</formula1>
    </dataValidation>
    <dataValidation type="list" allowBlank="1" showInputMessage="1" showErrorMessage="1" error="Please select a post from the drop down list" sqref="F13:F38" xr:uid="{00000000-0002-0000-0600-000006000000}">
      <formula1>$C$109:$C$118</formula1>
    </dataValidation>
    <dataValidation type="list" allowBlank="1" showInputMessage="1" showErrorMessage="1" sqref="G45:G50" xr:uid="{00000000-0002-0000-0600-000007000000}">
      <formula1>$C$127:$C$128</formula1>
    </dataValidation>
  </dataValidations>
  <hyperlinks>
    <hyperlink ref="B3:D3" location="'Calculator User guide'!A1" display="A user guide can be found on Sheet 2. Please click here." xr:uid="{00000000-0004-0000-0600-000000000000}"/>
  </hyperlinks>
  <pageMargins left="0.7" right="0.7" top="0.75" bottom="0.75" header="0.3" footer="0.3"/>
  <pageSetup paperSize="8" scale="5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43" r:id="rId4" name="Button 11">
              <controlPr defaultSize="0" print="0" autoFill="0" autoPict="0" macro="[0]!calculatewithMNDclearfields">
                <anchor moveWithCells="1" sizeWithCells="1">
                  <from>
                    <xdr:col>8</xdr:col>
                    <xdr:colOff>236220</xdr:colOff>
                    <xdr:row>3</xdr:row>
                    <xdr:rowOff>22860</xdr:rowOff>
                  </from>
                  <to>
                    <xdr:col>9</xdr:col>
                    <xdr:colOff>312420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6" r:id="rId5" name="Button 14">
              <controlPr defaultSize="0" print="0" autoFill="0" autoPict="0" macro="[0]!firstwedON">
                <anchor moveWithCells="1" sizeWithCells="1">
                  <from>
                    <xdr:col>29</xdr:col>
                    <xdr:colOff>0</xdr:colOff>
                    <xdr:row>4</xdr:row>
                    <xdr:rowOff>68580</xdr:rowOff>
                  </from>
                  <to>
                    <xdr:col>30</xdr:col>
                    <xdr:colOff>38100</xdr:colOff>
                    <xdr:row>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7" r:id="rId6" name="Button 15">
              <controlPr defaultSize="0" print="0" autoFill="0" autoPict="0" macro="[0]!firstwedoff">
                <anchor moveWithCells="1" sizeWithCells="1">
                  <from>
                    <xdr:col>30</xdr:col>
                    <xdr:colOff>106680</xdr:colOff>
                    <xdr:row>4</xdr:row>
                    <xdr:rowOff>68580</xdr:rowOff>
                  </from>
                  <to>
                    <xdr:col>31</xdr:col>
                    <xdr:colOff>137160</xdr:colOff>
                    <xdr:row>6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zoomScale="90" zoomScaleNormal="90" workbookViewId="0"/>
  </sheetViews>
  <sheetFormatPr defaultRowHeight="14.4" x14ac:dyDescent="0.3"/>
  <sheetData>
    <row r="1" spans="1:1" ht="21" x14ac:dyDescent="0.4">
      <c r="A1" s="230" t="s">
        <v>142</v>
      </c>
    </row>
  </sheetData>
  <sheetProtection algorithmName="SHA-512" hashValue="qcaMXnh5EaFSqY2G25q9n8Npspa4axfmfWvq8y6uc3vRIn+Cat5NpiIUdTD1OqY6jJiuYHUPDJKuvoCEYnT5cA==" saltValue="xvq6Jw+hrss4uIFemZmTbA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H25"/>
  <sheetViews>
    <sheetView showGridLines="0" workbookViewId="0">
      <selection activeCell="A3" sqref="A3:C3"/>
    </sheetView>
  </sheetViews>
  <sheetFormatPr defaultColWidth="9.109375" defaultRowHeight="14.4" x14ac:dyDescent="0.3"/>
  <cols>
    <col min="1" max="1" width="19.109375" style="30" customWidth="1"/>
    <col min="2" max="2" width="19.6640625" style="30" customWidth="1"/>
    <col min="3" max="3" width="31.109375" style="30" customWidth="1"/>
    <col min="4" max="4" width="12" style="30" hidden="1" customWidth="1"/>
    <col min="5" max="5" width="21.109375" style="30" hidden="1" customWidth="1"/>
    <col min="6" max="6" width="27.44140625" style="30" hidden="1" customWidth="1"/>
    <col min="7" max="7" width="20.6640625" style="30" customWidth="1"/>
    <col min="8" max="8" width="18.6640625" style="30" customWidth="1"/>
    <col min="9" max="16384" width="9.109375" style="30"/>
  </cols>
  <sheetData>
    <row r="1" spans="1:8" ht="36.6" x14ac:dyDescent="0.7">
      <c r="A1" s="311" t="s">
        <v>6</v>
      </c>
      <c r="B1" s="311"/>
      <c r="C1" s="225" t="s">
        <v>7</v>
      </c>
      <c r="D1" s="226"/>
      <c r="E1" s="227"/>
      <c r="F1" s="227"/>
      <c r="G1" s="309" t="s">
        <v>5</v>
      </c>
      <c r="H1" s="310"/>
    </row>
    <row r="2" spans="1:8" ht="36.6" x14ac:dyDescent="0.7">
      <c r="A2" s="228" t="s">
        <v>4</v>
      </c>
      <c r="B2" s="228" t="s">
        <v>3</v>
      </c>
      <c r="C2" s="228" t="s">
        <v>1</v>
      </c>
      <c r="D2" s="227" t="s">
        <v>0</v>
      </c>
      <c r="E2" s="227" t="s">
        <v>2</v>
      </c>
      <c r="F2" s="227"/>
      <c r="G2" s="228" t="s">
        <v>4</v>
      </c>
      <c r="H2" s="228" t="s">
        <v>3</v>
      </c>
    </row>
    <row r="3" spans="1:8" ht="43.5" customHeight="1" x14ac:dyDescent="0.3">
      <c r="A3" s="4"/>
      <c r="B3" s="4"/>
      <c r="C3" s="5"/>
      <c r="D3" s="226">
        <f>A3+(B3/30)</f>
        <v>0</v>
      </c>
      <c r="E3" s="226">
        <f>D3*C3</f>
        <v>0</v>
      </c>
      <c r="F3" s="226">
        <f>E3-INT(E3)</f>
        <v>0</v>
      </c>
      <c r="G3" s="6">
        <f>TRUNC(E3)</f>
        <v>0</v>
      </c>
      <c r="H3" s="6">
        <f>ROUND(F3*30,0)</f>
        <v>0</v>
      </c>
    </row>
    <row r="4" spans="1:8" x14ac:dyDescent="0.3">
      <c r="C4" s="312" t="s">
        <v>132</v>
      </c>
    </row>
    <row r="5" spans="1:8" x14ac:dyDescent="0.3">
      <c r="C5" s="313"/>
    </row>
    <row r="6" spans="1:8" x14ac:dyDescent="0.3">
      <c r="C6" s="313"/>
    </row>
    <row r="7" spans="1:8" x14ac:dyDescent="0.3">
      <c r="C7" s="313"/>
    </row>
    <row r="8" spans="1:8" x14ac:dyDescent="0.3">
      <c r="C8" s="313"/>
    </row>
    <row r="19" spans="3:3" x14ac:dyDescent="0.3">
      <c r="C19" s="229"/>
    </row>
    <row r="25" spans="3:3" x14ac:dyDescent="0.3">
      <c r="C25" s="229" t="s">
        <v>141</v>
      </c>
    </row>
  </sheetData>
  <sheetProtection algorithmName="SHA-512" hashValue="dIcuVTZzm7+p+g//x9mZY977fmdXTSsQfB3FINpYXucx5elLazHA+Zi9jHyX4ra7jgvOS6KFH05NBIgTpMYKpw==" saltValue="QJXJKupbKBYSsotrYEcjaA==" spinCount="100000" sheet="1" objects="1" scenarios="1" selectLockedCells="1"/>
  <mergeCells count="3">
    <mergeCell ref="G1:H1"/>
    <mergeCell ref="A1:B1"/>
    <mergeCell ref="C4:C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Macro3">
                <anchor moveWithCells="1" sizeWithCells="1">
                  <from>
                    <xdr:col>0</xdr:col>
                    <xdr:colOff>518160</xdr:colOff>
                    <xdr:row>9</xdr:row>
                    <xdr:rowOff>121920</xdr:rowOff>
                  </from>
                  <to>
                    <xdr:col>1</xdr:col>
                    <xdr:colOff>1097280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perc60">
                <anchor moveWithCells="1" sizeWithCells="1">
                  <from>
                    <xdr:col>2</xdr:col>
                    <xdr:colOff>1066800</xdr:colOff>
                    <xdr:row>8</xdr:row>
                    <xdr:rowOff>137160</xdr:rowOff>
                  </from>
                  <to>
                    <xdr:col>2</xdr:col>
                    <xdr:colOff>1965960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0]!perc70">
                <anchor moveWithCells="1" sizeWithCells="1">
                  <from>
                    <xdr:col>2</xdr:col>
                    <xdr:colOff>30480</xdr:colOff>
                    <xdr:row>11</xdr:row>
                    <xdr:rowOff>106680</xdr:rowOff>
                  </from>
                  <to>
                    <xdr:col>2</xdr:col>
                    <xdr:colOff>922020</xdr:colOff>
                    <xdr:row>13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Pict="0" macro="[0]!perc80">
                <anchor moveWithCells="1" sizeWithCells="1">
                  <from>
                    <xdr:col>2</xdr:col>
                    <xdr:colOff>1066800</xdr:colOff>
                    <xdr:row>11</xdr:row>
                    <xdr:rowOff>114300</xdr:rowOff>
                  </from>
                  <to>
                    <xdr:col>2</xdr:col>
                    <xdr:colOff>1965960</xdr:colOff>
                    <xdr:row>13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Pict="0" macro="[0]!ltft50">
                <anchor moveWithCells="1" sizeWithCells="1">
                  <from>
                    <xdr:col>2</xdr:col>
                    <xdr:colOff>30480</xdr:colOff>
                    <xdr:row>8</xdr:row>
                    <xdr:rowOff>121920</xdr:rowOff>
                  </from>
                  <to>
                    <xdr:col>2</xdr:col>
                    <xdr:colOff>922020</xdr:colOff>
                    <xdr:row>10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Time to complete calculator</vt:lpstr>
      <vt:lpstr>LTFT Calculator Multi posts</vt:lpstr>
      <vt:lpstr>Calculate End Date</vt:lpstr>
      <vt:lpstr>End date table</vt:lpstr>
      <vt:lpstr>eP Information extractor CHROME</vt:lpstr>
      <vt:lpstr>eP Information extractor FOR IE</vt:lpstr>
      <vt:lpstr>Completion Date Calculator</vt:lpstr>
      <vt:lpstr>Completion Date Calc User guide</vt:lpstr>
      <vt:lpstr>LTFT Calculator 1</vt:lpstr>
      <vt:lpstr>LTFT Calculator 2</vt:lpstr>
      <vt:lpstr>eP Information extractor 2</vt:lpstr>
      <vt:lpstr>Sheet1</vt:lpstr>
      <vt:lpstr>eP Information extractor Test</vt:lpstr>
      <vt:lpstr>test for old calculator</vt:lpstr>
      <vt:lpstr>'Completion Date Calculator'!GPTrainingTime</vt:lpstr>
      <vt:lpstr>'Completion Date Calculator'!HospitalSickLeaveDays</vt:lpstr>
      <vt:lpstr>'Completion Date Calculator'!HospitalTrainingTime</vt:lpstr>
      <vt:lpstr>'Completion Date Calculator'!MonthsToComplete</vt:lpstr>
      <vt:lpstr>'Completion Date Calculator'!StartDate</vt:lpstr>
      <vt:lpstr>'Completion Date Calculator'!TotalSickLeaveDays</vt:lpstr>
      <vt:lpstr>'Completion Date Calculator'!TotalSickLeavePlusAllowance</vt:lpstr>
      <vt:lpstr>'Completion Date Calculator'!TotalTrainingTime</vt:lpstr>
      <vt:lpstr>'Completion Date Calculator'!Use_Allowance?</vt:lpstr>
      <vt:lpstr>'Completion Date Calculator'!WTE</vt:lpstr>
    </vt:vector>
  </TitlesOfParts>
  <Company>Royal College of General Practitioners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Shimin Wong</dc:creator>
  <cp:lastModifiedBy>Priya Dodhia</cp:lastModifiedBy>
  <cp:lastPrinted>2017-07-19T10:59:02Z</cp:lastPrinted>
  <dcterms:created xsi:type="dcterms:W3CDTF">2016-07-26T13:10:41Z</dcterms:created>
  <dcterms:modified xsi:type="dcterms:W3CDTF">2022-07-27T13:12:42Z</dcterms:modified>
  <cp:contentStatus/>
</cp:coreProperties>
</file>